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omments2.xml" ContentType="application/vnd.openxmlformats-officedocument.spreadsheetml.comments+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5.xml" ContentType="application/vnd.openxmlformats-officedocument.drawing+xml"/>
  <Override PartName="/xl/comments3.xml" ContentType="application/vnd.openxmlformats-officedocument.spreadsheetml.comments+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6.xml" ContentType="application/vnd.openxmlformats-officedocument.drawing+xml"/>
  <Override PartName="/xl/comments4.xml" ContentType="application/vnd.openxmlformats-officedocument.spreadsheetml.comments+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updateLinks="never" defaultThemeVersion="166925"/>
  <mc:AlternateContent xmlns:mc="http://schemas.openxmlformats.org/markup-compatibility/2006">
    <mc:Choice Requires="x15">
      <x15ac:absPath xmlns:x15ac="http://schemas.microsoft.com/office/spreadsheetml/2010/11/ac" url="https://irebelgium.sharepoint.com/Documents/VAKTECHNIEK/_WIP THEMAs/ISA TOOLS-WG ISA&amp;ISQC/2020 Outils audit ISA efficient/2021.12.13-outil5-PAS/"/>
    </mc:Choice>
  </mc:AlternateContent>
  <xr:revisionPtr revIDLastSave="0" documentId="14_{4FA9BF52-6BE7-4982-BA80-E64A9951389D}" xr6:coauthVersionLast="47" xr6:coauthVersionMax="47" xr10:uidLastSave="{00000000-0000-0000-0000-000000000000}"/>
  <bookViews>
    <workbookView xWindow="28680" yWindow="-120" windowWidth="29040" windowHeight="15840" tabRatio="713" activeTab="5" xr2:uid="{117BC61F-AE42-4982-805E-25588A62FFB8}"/>
  </bookViews>
  <sheets>
    <sheet name="INTRO" sheetId="9" r:id="rId1"/>
    <sheet name="ISA mémo" sheetId="1" r:id="rId2"/>
    <sheet name="Contexte" sheetId="34" r:id="rId3"/>
    <sheet name="Achats" sheetId="32" r:id="rId4"/>
    <sheet name="Ventes" sheetId="35" r:id="rId5"/>
    <sheet name="Payroll" sheetId="36" r:id="rId6"/>
    <sheet name="Immo" sheetId="37" r:id="rId7"/>
    <sheet name="Ecart acceptable" sheetId="33" r:id="rId8"/>
  </sheets>
  <externalReferences>
    <externalReference r:id="rId9"/>
    <externalReference r:id="rId10"/>
  </externalReferences>
  <definedNames>
    <definedName name="dateCloture">'[1]NOTICE-MACROS'!$D$15</definedName>
    <definedName name="nomDossier">'[1]NOTICE-MACROS'!$D$11</definedName>
    <definedName name="_xlnm.Print_Area" localSheetId="3">Achats!$A:$M</definedName>
    <definedName name="_xlnm.Print_Area" localSheetId="2">Contexte!$A:$M</definedName>
    <definedName name="_xlnm.Print_Area" localSheetId="7">'Ecart acceptable'!#REF!</definedName>
    <definedName name="_xlnm.Print_Area" localSheetId="6">Immo!$A:$M</definedName>
    <definedName name="_xlnm.Print_Area" localSheetId="0">INTRO!$A:$C</definedName>
    <definedName name="_xlnm.Print_Area" localSheetId="5">Payroll!$A:$M</definedName>
    <definedName name="_xlnm.Print_Area" localSheetId="4">Ventes!$A:$M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35" l="1"/>
  <c r="I10" i="35"/>
  <c r="I10" i="37" l="1"/>
  <c r="I9" i="37"/>
  <c r="I10" i="36"/>
  <c r="I9" i="36"/>
  <c r="J26" i="37"/>
  <c r="J25" i="37"/>
  <c r="J24" i="37"/>
  <c r="J23" i="37"/>
  <c r="J22" i="37"/>
  <c r="J21" i="37"/>
  <c r="J20" i="37"/>
  <c r="J19" i="37"/>
  <c r="J18" i="37"/>
  <c r="J17" i="37"/>
  <c r="J26" i="36"/>
  <c r="J25" i="36"/>
  <c r="J24" i="36"/>
  <c r="J23" i="36"/>
  <c r="J22" i="36"/>
  <c r="J21" i="36"/>
  <c r="J20" i="36"/>
  <c r="J19" i="36"/>
  <c r="J18" i="36"/>
  <c r="J17" i="36"/>
  <c r="J27" i="35"/>
  <c r="J26" i="35"/>
  <c r="J25" i="35"/>
  <c r="J24" i="35"/>
  <c r="J23" i="35"/>
  <c r="J22" i="35"/>
  <c r="J21" i="35"/>
  <c r="J20" i="35"/>
  <c r="J19" i="35"/>
  <c r="J18" i="35"/>
  <c r="I10" i="32"/>
  <c r="J26" i="32"/>
  <c r="J25" i="32"/>
  <c r="J24" i="32"/>
  <c r="J23" i="32"/>
  <c r="J22" i="32"/>
  <c r="J21" i="32"/>
  <c r="J20" i="32"/>
  <c r="J19" i="32"/>
  <c r="J18" i="32"/>
  <c r="J17" i="32"/>
  <c r="C2" i="37" l="1"/>
  <c r="C1" i="37"/>
  <c r="O15" i="37"/>
  <c r="K86" i="37"/>
  <c r="I86" i="37"/>
  <c r="L81" i="37"/>
  <c r="J85" i="37" s="1"/>
  <c r="L85" i="37" s="1"/>
  <c r="K81" i="37"/>
  <c r="M80" i="37"/>
  <c r="M76" i="37"/>
  <c r="M75" i="37"/>
  <c r="L72" i="37"/>
  <c r="L71" i="37"/>
  <c r="L70" i="37"/>
  <c r="L69" i="37"/>
  <c r="O41" i="37"/>
  <c r="O30" i="37"/>
  <c r="O28" i="37"/>
  <c r="O8" i="37"/>
  <c r="J86" i="37" l="1"/>
  <c r="L86" i="37"/>
  <c r="J175" i="36" l="1"/>
  <c r="O15" i="36"/>
  <c r="C2" i="36"/>
  <c r="C1" i="36"/>
  <c r="H193" i="36"/>
  <c r="G193" i="36"/>
  <c r="J204" i="36" s="1"/>
  <c r="L204" i="36" s="1"/>
  <c r="F193" i="36"/>
  <c r="J203" i="36" s="1"/>
  <c r="L203" i="36" s="1"/>
  <c r="I165" i="36"/>
  <c r="H165" i="36"/>
  <c r="G165" i="36"/>
  <c r="J176" i="36" s="1"/>
  <c r="L176" i="36" s="1"/>
  <c r="F165" i="36"/>
  <c r="L175" i="36" s="1"/>
  <c r="K89" i="36"/>
  <c r="W89" i="36" s="1"/>
  <c r="J89" i="36"/>
  <c r="I89" i="36"/>
  <c r="V89" i="36" s="1"/>
  <c r="D89" i="36"/>
  <c r="T89" i="36" s="1"/>
  <c r="W88" i="36"/>
  <c r="V88" i="36"/>
  <c r="D88" i="36"/>
  <c r="T88" i="36" s="1"/>
  <c r="W87" i="36"/>
  <c r="V87" i="36"/>
  <c r="T87" i="36"/>
  <c r="W86" i="36"/>
  <c r="V86" i="36"/>
  <c r="T86" i="36"/>
  <c r="W85" i="36"/>
  <c r="V85" i="36"/>
  <c r="T85" i="36"/>
  <c r="W84" i="36"/>
  <c r="V84" i="36"/>
  <c r="T84" i="36"/>
  <c r="W83" i="36"/>
  <c r="V83" i="36"/>
  <c r="T83" i="36"/>
  <c r="W80" i="36"/>
  <c r="V80" i="36"/>
  <c r="D80" i="36"/>
  <c r="T80" i="36" s="1"/>
  <c r="W79" i="36"/>
  <c r="V79" i="36"/>
  <c r="D79" i="36"/>
  <c r="T79" i="36" s="1"/>
  <c r="W78" i="36"/>
  <c r="V78" i="36"/>
  <c r="T78" i="36"/>
  <c r="W77" i="36"/>
  <c r="V77" i="36"/>
  <c r="T77" i="36"/>
  <c r="W76" i="36"/>
  <c r="V76" i="36"/>
  <c r="T76" i="36"/>
  <c r="W75" i="36"/>
  <c r="V75" i="36"/>
  <c r="T75" i="36"/>
  <c r="W74" i="36"/>
  <c r="V74" i="36"/>
  <c r="T74" i="36"/>
  <c r="W73" i="36"/>
  <c r="V73" i="36"/>
  <c r="T73" i="36"/>
  <c r="W72" i="36"/>
  <c r="V72" i="36"/>
  <c r="T72" i="36"/>
  <c r="W71" i="36"/>
  <c r="V71" i="36"/>
  <c r="T71" i="36"/>
  <c r="W69" i="36"/>
  <c r="V69" i="36"/>
  <c r="T69" i="36"/>
  <c r="W68" i="36"/>
  <c r="V68" i="36"/>
  <c r="T68" i="36"/>
  <c r="W67" i="36"/>
  <c r="V67" i="36"/>
  <c r="T67" i="36"/>
  <c r="W66" i="36"/>
  <c r="V66" i="36"/>
  <c r="T66" i="36"/>
  <c r="W63" i="36"/>
  <c r="V63" i="36"/>
  <c r="D63" i="36"/>
  <c r="H135" i="36" s="1"/>
  <c r="W62" i="36"/>
  <c r="V62" i="36"/>
  <c r="T62" i="36"/>
  <c r="W61" i="36"/>
  <c r="V61" i="36"/>
  <c r="T61" i="36"/>
  <c r="W60" i="36"/>
  <c r="V60" i="36"/>
  <c r="T60" i="36"/>
  <c r="O41" i="36"/>
  <c r="O30" i="36"/>
  <c r="O28" i="36"/>
  <c r="O8" i="36"/>
  <c r="H105" i="36" l="1"/>
  <c r="F222" i="36"/>
  <c r="G222" i="36"/>
  <c r="H222" i="36"/>
  <c r="I222" i="36"/>
  <c r="T63" i="36"/>
  <c r="G105" i="36" s="1"/>
  <c r="F135" i="36"/>
  <c r="L133" i="36" s="1"/>
  <c r="G135" i="36"/>
  <c r="L220" i="36" l="1"/>
  <c r="J147" i="36"/>
  <c r="L147" i="36" s="1"/>
  <c r="J143" i="36"/>
  <c r="L143" i="36" s="1"/>
  <c r="J146" i="36"/>
  <c r="L146" i="36" s="1"/>
  <c r="J142" i="36"/>
  <c r="L142" i="36" s="1"/>
  <c r="J149" i="36"/>
  <c r="L149" i="36" s="1"/>
  <c r="J145" i="36"/>
  <c r="L145" i="36" s="1"/>
  <c r="J141" i="36"/>
  <c r="L141" i="36" s="1"/>
  <c r="J140" i="36"/>
  <c r="L140" i="36" s="1"/>
  <c r="J148" i="36"/>
  <c r="L148" i="36" s="1"/>
  <c r="J144" i="36"/>
  <c r="L144" i="36" s="1"/>
  <c r="F105" i="36"/>
  <c r="L103" i="36" s="1"/>
  <c r="J116" i="36" l="1"/>
  <c r="L116" i="36" s="1"/>
  <c r="J112" i="36"/>
  <c r="L112" i="36" s="1"/>
  <c r="J115" i="36"/>
  <c r="L115" i="36" s="1"/>
  <c r="J111" i="36"/>
  <c r="L111" i="36" s="1"/>
  <c r="J118" i="36"/>
  <c r="L118" i="36" s="1"/>
  <c r="J114" i="36"/>
  <c r="L114" i="36" s="1"/>
  <c r="J110" i="36"/>
  <c r="L110" i="36" s="1"/>
  <c r="J117" i="36"/>
  <c r="L117" i="36" s="1"/>
  <c r="J113" i="36"/>
  <c r="L113" i="36" s="1"/>
  <c r="J109" i="36"/>
  <c r="L109" i="36" s="1"/>
  <c r="J236" i="36"/>
  <c r="L236" i="36" s="1"/>
  <c r="J232" i="36"/>
  <c r="L232" i="36" s="1"/>
  <c r="J228" i="36"/>
  <c r="L228" i="36" s="1"/>
  <c r="J235" i="36"/>
  <c r="L235" i="36" s="1"/>
  <c r="J231" i="36"/>
  <c r="L231" i="36" s="1"/>
  <c r="J227" i="36"/>
  <c r="L227" i="36" s="1"/>
  <c r="J234" i="36"/>
  <c r="L234" i="36" s="1"/>
  <c r="J230" i="36"/>
  <c r="L230" i="36" s="1"/>
  <c r="J233" i="36"/>
  <c r="L233" i="36" s="1"/>
  <c r="J229" i="36"/>
  <c r="L229" i="36" s="1"/>
  <c r="O42" i="35" l="1"/>
  <c r="O31" i="35"/>
  <c r="O29" i="35"/>
  <c r="O16" i="35"/>
  <c r="C2" i="35"/>
  <c r="C1" i="35"/>
  <c r="J104" i="35"/>
  <c r="W89" i="35"/>
  <c r="V89" i="35"/>
  <c r="D89" i="35"/>
  <c r="T89" i="35" s="1"/>
  <c r="W88" i="35"/>
  <c r="V88" i="35"/>
  <c r="D88" i="35"/>
  <c r="T88" i="35" s="1"/>
  <c r="W87" i="35"/>
  <c r="V87" i="35"/>
  <c r="T87" i="35"/>
  <c r="W86" i="35"/>
  <c r="V86" i="35"/>
  <c r="T86" i="35"/>
  <c r="W85" i="35"/>
  <c r="V85" i="35"/>
  <c r="T85" i="35"/>
  <c r="W84" i="35"/>
  <c r="V84" i="35"/>
  <c r="T84" i="35"/>
  <c r="W83" i="35"/>
  <c r="V83" i="35"/>
  <c r="T83" i="35"/>
  <c r="W82" i="35"/>
  <c r="V82" i="35"/>
  <c r="T82" i="35"/>
  <c r="W81" i="35"/>
  <c r="V81" i="35"/>
  <c r="W80" i="35"/>
  <c r="V80" i="35"/>
  <c r="T80" i="35"/>
  <c r="W79" i="35"/>
  <c r="V79" i="35"/>
  <c r="T79" i="35"/>
  <c r="D79" i="35"/>
  <c r="W78" i="35"/>
  <c r="V78" i="35"/>
  <c r="D78" i="35"/>
  <c r="T78" i="35" s="1"/>
  <c r="W77" i="35"/>
  <c r="V77" i="35"/>
  <c r="T77" i="35"/>
  <c r="W76" i="35"/>
  <c r="V76" i="35"/>
  <c r="T76" i="35"/>
  <c r="W75" i="35"/>
  <c r="V75" i="35"/>
  <c r="T75" i="35"/>
  <c r="W74" i="35"/>
  <c r="V74" i="35"/>
  <c r="T74" i="35"/>
  <c r="W73" i="35"/>
  <c r="V73" i="35"/>
  <c r="T73" i="35"/>
  <c r="W72" i="35"/>
  <c r="V72" i="35"/>
  <c r="T72" i="35"/>
  <c r="W71" i="35"/>
  <c r="V71" i="35"/>
  <c r="T71" i="35"/>
  <c r="W70" i="35"/>
  <c r="V70" i="35"/>
  <c r="T70" i="35"/>
  <c r="W69" i="35"/>
  <c r="V69" i="35"/>
  <c r="T69" i="35"/>
  <c r="W68" i="35"/>
  <c r="V68" i="35"/>
  <c r="T68" i="35"/>
  <c r="W67" i="35"/>
  <c r="V67" i="35"/>
  <c r="T67" i="35"/>
  <c r="W66" i="35"/>
  <c r="V66" i="35"/>
  <c r="W65" i="35"/>
  <c r="V65" i="35"/>
  <c r="T65" i="35"/>
  <c r="W64" i="35"/>
  <c r="V64" i="35"/>
  <c r="D64" i="35"/>
  <c r="T64" i="35" s="1"/>
  <c r="W63" i="35"/>
  <c r="V63" i="35"/>
  <c r="D63" i="35"/>
  <c r="T63" i="35" s="1"/>
  <c r="W62" i="35"/>
  <c r="V62" i="35"/>
  <c r="D62" i="35"/>
  <c r="T62" i="35" s="1"/>
  <c r="W61" i="35"/>
  <c r="V61" i="35"/>
  <c r="D61" i="35"/>
  <c r="O9" i="35"/>
  <c r="H165" i="35" l="1"/>
  <c r="I165" i="35"/>
  <c r="H104" i="35"/>
  <c r="T61" i="35"/>
  <c r="I104" i="35"/>
  <c r="F195" i="35"/>
  <c r="L193" i="35" s="1"/>
  <c r="G195" i="35"/>
  <c r="H195" i="35"/>
  <c r="I195" i="35"/>
  <c r="F165" i="35"/>
  <c r="G165" i="35"/>
  <c r="J208" i="35" l="1"/>
  <c r="L208" i="35" s="1"/>
  <c r="J204" i="35"/>
  <c r="L204" i="35" s="1"/>
  <c r="J200" i="35"/>
  <c r="L200" i="35" s="1"/>
  <c r="J207" i="35"/>
  <c r="L207" i="35" s="1"/>
  <c r="J203" i="35"/>
  <c r="L203" i="35" s="1"/>
  <c r="J205" i="35"/>
  <c r="L205" i="35" s="1"/>
  <c r="J206" i="35"/>
  <c r="L206" i="35" s="1"/>
  <c r="J202" i="35"/>
  <c r="L202" i="35" s="1"/>
  <c r="J201" i="35"/>
  <c r="L201" i="35" s="1"/>
  <c r="L163" i="35"/>
  <c r="F134" i="35"/>
  <c r="L132" i="35" s="1"/>
  <c r="F104" i="35"/>
  <c r="L102" i="35" s="1"/>
  <c r="G104" i="35"/>
  <c r="G134" i="35"/>
  <c r="H134" i="35"/>
  <c r="J114" i="35" l="1"/>
  <c r="L114" i="35" s="1"/>
  <c r="J110" i="35"/>
  <c r="L110" i="35" s="1"/>
  <c r="J117" i="35"/>
  <c r="L117" i="35" s="1"/>
  <c r="J113" i="35"/>
  <c r="L113" i="35" s="1"/>
  <c r="J109" i="35"/>
  <c r="L109" i="35" s="1"/>
  <c r="J116" i="35"/>
  <c r="L116" i="35" s="1"/>
  <c r="J112" i="35"/>
  <c r="L112" i="35" s="1"/>
  <c r="J108" i="35"/>
  <c r="L108" i="35" s="1"/>
  <c r="J115" i="35"/>
  <c r="L115" i="35" s="1"/>
  <c r="J111" i="35"/>
  <c r="L111" i="35" s="1"/>
  <c r="J146" i="35"/>
  <c r="L146" i="35" s="1"/>
  <c r="J142" i="35"/>
  <c r="L142" i="35" s="1"/>
  <c r="J145" i="35"/>
  <c r="L145" i="35" s="1"/>
  <c r="J141" i="35"/>
  <c r="L141" i="35" s="1"/>
  <c r="J148" i="35"/>
  <c r="L148" i="35" s="1"/>
  <c r="J144" i="35"/>
  <c r="L144" i="35" s="1"/>
  <c r="J140" i="35"/>
  <c r="L140" i="35" s="1"/>
  <c r="J147" i="35"/>
  <c r="L147" i="35" s="1"/>
  <c r="J143" i="35"/>
  <c r="L143" i="35" s="1"/>
  <c r="J139" i="35"/>
  <c r="L139" i="35" s="1"/>
  <c r="J177" i="35"/>
  <c r="L177" i="35" s="1"/>
  <c r="J173" i="35"/>
  <c r="L173" i="35" s="1"/>
  <c r="J176" i="35"/>
  <c r="L176" i="35" s="1"/>
  <c r="J172" i="35"/>
  <c r="L172" i="35" s="1"/>
  <c r="J175" i="35"/>
  <c r="L175" i="35" s="1"/>
  <c r="J171" i="35"/>
  <c r="L171" i="35" s="1"/>
  <c r="J178" i="35"/>
  <c r="L178" i="35" s="1"/>
  <c r="J174" i="35"/>
  <c r="L174" i="35" s="1"/>
  <c r="J170" i="35"/>
  <c r="L170" i="35" s="1"/>
  <c r="C2" i="32" l="1"/>
  <c r="C1" i="32"/>
  <c r="I9" i="32"/>
  <c r="J10" i="34"/>
  <c r="J9" i="34"/>
  <c r="I41" i="32" s="1"/>
  <c r="I41" i="37" l="1"/>
  <c r="I41" i="36"/>
  <c r="I42" i="35"/>
  <c r="O28" i="32"/>
  <c r="O30" i="32"/>
  <c r="O41" i="32"/>
  <c r="O15" i="32"/>
  <c r="O8" i="32"/>
  <c r="M205" i="35" l="1"/>
  <c r="M206" i="35"/>
  <c r="M207" i="35"/>
  <c r="M204" i="35"/>
  <c r="M200" i="35"/>
  <c r="M201" i="35"/>
  <c r="M203" i="35"/>
  <c r="M202" i="35"/>
  <c r="M208" i="35"/>
  <c r="M172" i="35"/>
  <c r="M146" i="35"/>
  <c r="M110" i="35"/>
  <c r="M109" i="35"/>
  <c r="M148" i="35"/>
  <c r="M177" i="35"/>
  <c r="M111" i="35"/>
  <c r="M171" i="35"/>
  <c r="M143" i="35"/>
  <c r="M174" i="35"/>
  <c r="M175" i="35"/>
  <c r="M147" i="35"/>
  <c r="M144" i="35"/>
  <c r="M176" i="35"/>
  <c r="M116" i="35"/>
  <c r="M113" i="35"/>
  <c r="M178" i="35"/>
  <c r="M139" i="35"/>
  <c r="M117" i="35"/>
  <c r="M108" i="35"/>
  <c r="M145" i="35"/>
  <c r="M114" i="35"/>
  <c r="M141" i="35"/>
  <c r="M173" i="35"/>
  <c r="M142" i="35"/>
  <c r="M170" i="35"/>
  <c r="M112" i="35"/>
  <c r="M115" i="35"/>
  <c r="M140" i="35"/>
  <c r="M175" i="36"/>
  <c r="M203" i="36"/>
  <c r="M176" i="36"/>
  <c r="M204" i="36"/>
  <c r="M148" i="36"/>
  <c r="M144" i="36"/>
  <c r="M145" i="36"/>
  <c r="M142" i="36"/>
  <c r="M149" i="36"/>
  <c r="M141" i="36"/>
  <c r="M146" i="36"/>
  <c r="M140" i="36"/>
  <c r="M143" i="36"/>
  <c r="M147" i="36"/>
  <c r="M235" i="36"/>
  <c r="M227" i="36"/>
  <c r="M113" i="36"/>
  <c r="M111" i="36"/>
  <c r="M230" i="36"/>
  <c r="M109" i="36"/>
  <c r="M112" i="36"/>
  <c r="M114" i="36"/>
  <c r="M232" i="36"/>
  <c r="M228" i="36"/>
  <c r="M117" i="36"/>
  <c r="M236" i="36"/>
  <c r="M234" i="36"/>
  <c r="M229" i="36"/>
  <c r="M231" i="36"/>
  <c r="M233" i="36"/>
  <c r="M115" i="36"/>
  <c r="M118" i="36"/>
  <c r="M110" i="36"/>
  <c r="M116" i="36"/>
  <c r="M85" i="37"/>
  <c r="M86" i="37"/>
  <c r="K109" i="32"/>
  <c r="I109" i="32"/>
  <c r="D65" i="32"/>
  <c r="D64" i="32"/>
  <c r="W89" i="32" l="1"/>
  <c r="V89" i="32"/>
  <c r="D89" i="32"/>
  <c r="T89" i="32" s="1"/>
  <c r="W88" i="32"/>
  <c r="V88" i="32"/>
  <c r="D88" i="32"/>
  <c r="T88" i="32" s="1"/>
  <c r="W87" i="32"/>
  <c r="V87" i="32"/>
  <c r="T87" i="32"/>
  <c r="W86" i="32"/>
  <c r="V86" i="32"/>
  <c r="T86" i="32"/>
  <c r="W85" i="32"/>
  <c r="V85" i="32"/>
  <c r="T85" i="32"/>
  <c r="W84" i="32"/>
  <c r="V84" i="32"/>
  <c r="T84" i="32"/>
  <c r="W83" i="32"/>
  <c r="V83" i="32"/>
  <c r="T83" i="32"/>
  <c r="W82" i="32"/>
  <c r="V82" i="32"/>
  <c r="T82" i="32"/>
  <c r="W81" i="32"/>
  <c r="V81" i="32"/>
  <c r="W80" i="32"/>
  <c r="V80" i="32"/>
  <c r="T80" i="32"/>
  <c r="W79" i="32"/>
  <c r="V79" i="32"/>
  <c r="D79" i="32"/>
  <c r="T79" i="32" s="1"/>
  <c r="W78" i="32"/>
  <c r="V78" i="32"/>
  <c r="D78" i="32"/>
  <c r="T78" i="32" s="1"/>
  <c r="W77" i="32"/>
  <c r="V77" i="32"/>
  <c r="T77" i="32"/>
  <c r="W76" i="32"/>
  <c r="V76" i="32"/>
  <c r="T76" i="32"/>
  <c r="W75" i="32"/>
  <c r="V75" i="32"/>
  <c r="T75" i="32"/>
  <c r="W74" i="32"/>
  <c r="V74" i="32"/>
  <c r="T74" i="32"/>
  <c r="W73" i="32"/>
  <c r="V73" i="32"/>
  <c r="T73" i="32"/>
  <c r="W72" i="32"/>
  <c r="V72" i="32"/>
  <c r="T72" i="32"/>
  <c r="W71" i="32"/>
  <c r="V71" i="32"/>
  <c r="T71" i="32"/>
  <c r="W70" i="32"/>
  <c r="V70" i="32"/>
  <c r="T70" i="32"/>
  <c r="W69" i="32"/>
  <c r="V69" i="32"/>
  <c r="T69" i="32"/>
  <c r="W68" i="32"/>
  <c r="V68" i="32"/>
  <c r="T68" i="32"/>
  <c r="W67" i="32"/>
  <c r="V67" i="32"/>
  <c r="W66" i="32"/>
  <c r="V66" i="32"/>
  <c r="T66" i="32"/>
  <c r="W65" i="32"/>
  <c r="V65" i="32"/>
  <c r="T65" i="32"/>
  <c r="W64" i="32"/>
  <c r="V64" i="32"/>
  <c r="W63" i="32"/>
  <c r="V63" i="32"/>
  <c r="T63" i="32"/>
  <c r="W62" i="32"/>
  <c r="V62" i="32"/>
  <c r="T62" i="32"/>
  <c r="W61" i="32"/>
  <c r="V61" i="32"/>
  <c r="T61" i="32"/>
  <c r="W60" i="32"/>
  <c r="V60" i="32"/>
  <c r="T60" i="32"/>
  <c r="F104" i="32" s="1"/>
  <c r="I171" i="32" l="1"/>
  <c r="H133" i="32"/>
  <c r="H234" i="32"/>
  <c r="H200" i="32"/>
  <c r="F133" i="32"/>
  <c r="H299" i="32"/>
  <c r="H269" i="32"/>
  <c r="H171" i="32"/>
  <c r="J104" i="32"/>
  <c r="G299" i="32"/>
  <c r="G269" i="32"/>
  <c r="I104" i="32"/>
  <c r="I299" i="32"/>
  <c r="F299" i="32"/>
  <c r="F269" i="32"/>
  <c r="I234" i="32"/>
  <c r="I200" i="32"/>
  <c r="H104" i="32"/>
  <c r="T64" i="32"/>
  <c r="G104" i="32" s="1"/>
  <c r="I269" i="32"/>
  <c r="L102" i="32" l="1"/>
  <c r="J108" i="32" s="1"/>
  <c r="L297" i="32"/>
  <c r="J305" i="32" s="1"/>
  <c r="L305" i="32" s="1"/>
  <c r="M305" i="32" s="1"/>
  <c r="L267" i="32"/>
  <c r="J280" i="32" s="1"/>
  <c r="L280" i="32" s="1"/>
  <c r="M280" i="32" s="1"/>
  <c r="J281" i="32"/>
  <c r="L281" i="32" s="1"/>
  <c r="M281" i="32" s="1"/>
  <c r="J277" i="32"/>
  <c r="L277" i="32" s="1"/>
  <c r="M277" i="32" s="1"/>
  <c r="J275" i="32"/>
  <c r="L275" i="32" s="1"/>
  <c r="M275" i="32" s="1"/>
  <c r="J311" i="32"/>
  <c r="L311" i="32" s="1"/>
  <c r="M311" i="32" s="1"/>
  <c r="J307" i="32"/>
  <c r="L307" i="32" s="1"/>
  <c r="M307" i="32" s="1"/>
  <c r="J312" i="32"/>
  <c r="L312" i="32" s="1"/>
  <c r="M312" i="32" s="1"/>
  <c r="J308" i="32"/>
  <c r="L308" i="32" s="1"/>
  <c r="M308" i="32" s="1"/>
  <c r="J304" i="32"/>
  <c r="L304" i="32" s="1"/>
  <c r="M304" i="32" s="1"/>
  <c r="J309" i="32"/>
  <c r="L309" i="32" s="1"/>
  <c r="M309" i="32" s="1"/>
  <c r="F200" i="32"/>
  <c r="G200" i="32"/>
  <c r="G171" i="32"/>
  <c r="G133" i="32"/>
  <c r="L131" i="32" s="1"/>
  <c r="F171" i="32"/>
  <c r="F234" i="32"/>
  <c r="G234" i="32"/>
  <c r="J276" i="32" l="1"/>
  <c r="L276" i="32" s="1"/>
  <c r="M276" i="32" s="1"/>
  <c r="J306" i="32"/>
  <c r="L306" i="32" s="1"/>
  <c r="M306" i="32" s="1"/>
  <c r="J310" i="32"/>
  <c r="L310" i="32" s="1"/>
  <c r="M310" i="32" s="1"/>
  <c r="J279" i="32"/>
  <c r="L279" i="32" s="1"/>
  <c r="M279" i="32" s="1"/>
  <c r="J274" i="32"/>
  <c r="L274" i="32" s="1"/>
  <c r="M274" i="32" s="1"/>
  <c r="J278" i="32"/>
  <c r="L278" i="32" s="1"/>
  <c r="M278" i="32" s="1"/>
  <c r="J282" i="32"/>
  <c r="L282" i="32" s="1"/>
  <c r="M282" i="32" s="1"/>
  <c r="L232" i="32"/>
  <c r="J251" i="32" s="1"/>
  <c r="L251" i="32" s="1"/>
  <c r="M251" i="32" s="1"/>
  <c r="L169" i="32"/>
  <c r="J183" i="32" s="1"/>
  <c r="L183" i="32" s="1"/>
  <c r="M183" i="32" s="1"/>
  <c r="L198" i="32"/>
  <c r="J115" i="32"/>
  <c r="L115" i="32" s="1"/>
  <c r="M115" i="32" s="1"/>
  <c r="J111" i="32"/>
  <c r="L111" i="32" s="1"/>
  <c r="M111" i="32" s="1"/>
  <c r="J116" i="32"/>
  <c r="L116" i="32" s="1"/>
  <c r="M116" i="32" s="1"/>
  <c r="J112" i="32"/>
  <c r="L112" i="32" s="1"/>
  <c r="M112" i="32" s="1"/>
  <c r="J113" i="32"/>
  <c r="L113" i="32" s="1"/>
  <c r="M113" i="32" s="1"/>
  <c r="J109" i="32"/>
  <c r="L109" i="32" s="1"/>
  <c r="M109" i="32" s="1"/>
  <c r="J110" i="32"/>
  <c r="L110" i="32" s="1"/>
  <c r="M110" i="32" s="1"/>
  <c r="L108" i="32"/>
  <c r="M108" i="32" s="1"/>
  <c r="J114" i="32"/>
  <c r="L114" i="32" s="1"/>
  <c r="M114" i="32" s="1"/>
  <c r="J152" i="32"/>
  <c r="L152" i="32" s="1"/>
  <c r="M152" i="32" s="1"/>
  <c r="J148" i="32"/>
  <c r="L148" i="32" s="1"/>
  <c r="M148" i="32" s="1"/>
  <c r="J144" i="32"/>
  <c r="L144" i="32" s="1"/>
  <c r="M144" i="32" s="1"/>
  <c r="J140" i="32"/>
  <c r="L140" i="32" s="1"/>
  <c r="M140" i="32" s="1"/>
  <c r="J153" i="32"/>
  <c r="L153" i="32" s="1"/>
  <c r="M153" i="32" s="1"/>
  <c r="J149" i="32"/>
  <c r="L149" i="32" s="1"/>
  <c r="M149" i="32" s="1"/>
  <c r="J145" i="32"/>
  <c r="L145" i="32" s="1"/>
  <c r="M145" i="32" s="1"/>
  <c r="J141" i="32"/>
  <c r="L141" i="32" s="1"/>
  <c r="M141" i="32" s="1"/>
  <c r="J154" i="32"/>
  <c r="L154" i="32" s="1"/>
  <c r="M154" i="32" s="1"/>
  <c r="J150" i="32"/>
  <c r="L150" i="32" s="1"/>
  <c r="M150" i="32" s="1"/>
  <c r="J146" i="32"/>
  <c r="L146" i="32" s="1"/>
  <c r="M146" i="32" s="1"/>
  <c r="J142" i="32"/>
  <c r="L142" i="32" s="1"/>
  <c r="M142" i="32" s="1"/>
  <c r="J138" i="32"/>
  <c r="L138" i="32" s="1"/>
  <c r="M138" i="32" s="1"/>
  <c r="J147" i="32"/>
  <c r="L147" i="32" s="1"/>
  <c r="M147" i="32" s="1"/>
  <c r="J143" i="32"/>
  <c r="L143" i="32" s="1"/>
  <c r="M143" i="32" s="1"/>
  <c r="J151" i="32"/>
  <c r="L151" i="32" s="1"/>
  <c r="M151" i="32" s="1"/>
  <c r="J139" i="32"/>
  <c r="L139" i="32" s="1"/>
  <c r="M139" i="32" s="1"/>
  <c r="J241" i="32" l="1"/>
  <c r="L241" i="32" s="1"/>
  <c r="M241" i="32" s="1"/>
  <c r="J244" i="32"/>
  <c r="L244" i="32" s="1"/>
  <c r="M244" i="32" s="1"/>
  <c r="J248" i="32"/>
  <c r="L248" i="32" s="1"/>
  <c r="M248" i="32" s="1"/>
  <c r="J252" i="32"/>
  <c r="L252" i="32" s="1"/>
  <c r="M252" i="32" s="1"/>
  <c r="J245" i="32"/>
  <c r="L245" i="32" s="1"/>
  <c r="M245" i="32" s="1"/>
  <c r="J243" i="32"/>
  <c r="L243" i="32" s="1"/>
  <c r="M243" i="32" s="1"/>
  <c r="J247" i="32"/>
  <c r="L247" i="32" s="1"/>
  <c r="M247" i="32" s="1"/>
  <c r="J242" i="32"/>
  <c r="L242" i="32" s="1"/>
  <c r="M242" i="32" s="1"/>
  <c r="J250" i="32"/>
  <c r="L250" i="32" s="1"/>
  <c r="M250" i="32" s="1"/>
  <c r="J176" i="32"/>
  <c r="L176" i="32" s="1"/>
  <c r="M176" i="32" s="1"/>
  <c r="J182" i="32"/>
  <c r="L182" i="32" s="1"/>
  <c r="M182" i="32" s="1"/>
  <c r="J180" i="32"/>
  <c r="L180" i="32" s="1"/>
  <c r="M180" i="32" s="1"/>
  <c r="J179" i="32"/>
  <c r="L179" i="32" s="1"/>
  <c r="M179" i="32" s="1"/>
  <c r="J181" i="32"/>
  <c r="L181" i="32" s="1"/>
  <c r="M181" i="32" s="1"/>
  <c r="J178" i="32"/>
  <c r="L178" i="32" s="1"/>
  <c r="M178" i="32" s="1"/>
  <c r="J240" i="32"/>
  <c r="L240" i="32" s="1"/>
  <c r="M240" i="32" s="1"/>
  <c r="J239" i="32"/>
  <c r="L239" i="32" s="1"/>
  <c r="M239" i="32" s="1"/>
  <c r="J246" i="32"/>
  <c r="L246" i="32" s="1"/>
  <c r="M246" i="32" s="1"/>
  <c r="J177" i="32"/>
  <c r="L177" i="32" s="1"/>
  <c r="M177" i="32" s="1"/>
  <c r="J249" i="32"/>
  <c r="L249" i="32" s="1"/>
  <c r="M249" i="32" s="1"/>
  <c r="J216" i="32"/>
  <c r="L216" i="32" s="1"/>
  <c r="M216" i="32" s="1"/>
  <c r="J212" i="32"/>
  <c r="L212" i="32" s="1"/>
  <c r="M212" i="32" s="1"/>
  <c r="J208" i="32"/>
  <c r="L208" i="32" s="1"/>
  <c r="M208" i="32" s="1"/>
  <c r="J217" i="32"/>
  <c r="L217" i="32" s="1"/>
  <c r="M217" i="32" s="1"/>
  <c r="J213" i="32"/>
  <c r="L213" i="32" s="1"/>
  <c r="M213" i="32" s="1"/>
  <c r="J209" i="32"/>
  <c r="L209" i="32" s="1"/>
  <c r="M209" i="32" s="1"/>
  <c r="J205" i="32"/>
  <c r="L205" i="32" s="1"/>
  <c r="M205" i="32" s="1"/>
  <c r="J214" i="32"/>
  <c r="L214" i="32" s="1"/>
  <c r="M214" i="32" s="1"/>
  <c r="J210" i="32"/>
  <c r="L210" i="32" s="1"/>
  <c r="M210" i="32" s="1"/>
  <c r="J206" i="32"/>
  <c r="L206" i="32" s="1"/>
  <c r="M206" i="32" s="1"/>
  <c r="J207" i="32"/>
  <c r="L207" i="32" s="1"/>
  <c r="M207" i="32" s="1"/>
  <c r="J211" i="32"/>
  <c r="L211" i="32" s="1"/>
  <c r="M211" i="32" s="1"/>
  <c r="J215" i="32"/>
  <c r="L215" i="32" s="1"/>
  <c r="M215"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Noëlle Lucas</author>
    <author>noelle lucas</author>
  </authors>
  <commentList>
    <comment ref="D8" authorId="0" shapeId="0" xr:uid="{A52A5709-7CFB-4B36-A646-CB19277A8BCE}">
      <text>
        <r>
          <rPr>
            <sz val="9"/>
            <color indexed="81"/>
            <rFont val="Tahoma"/>
            <family val="2"/>
          </rPr>
          <t>Réponses pré-remplies dans l'onglet "Contexte"</t>
        </r>
      </text>
    </comment>
    <comment ref="J8" authorId="0" shapeId="0" xr:uid="{6AD9EBF9-6CFE-4C14-8B22-72F7F8E8E998}">
      <text>
        <r>
          <rPr>
            <sz val="9"/>
            <color indexed="81"/>
            <rFont val="Tahoma"/>
            <family val="2"/>
          </rPr>
          <t>Après prise en considération du poids de chacun des indicateurs de risque</t>
        </r>
      </text>
    </comment>
    <comment ref="D15" authorId="0" shapeId="0" xr:uid="{DCF98ECA-58AC-44F3-8CE3-A1F0ADAA2388}">
      <text>
        <r>
          <rPr>
            <sz val="9"/>
            <color indexed="81"/>
            <rFont val="Tahoma"/>
            <family val="2"/>
          </rPr>
          <t>Réponses pré-remplies dans l'onglet "Contexte"</t>
        </r>
      </text>
    </comment>
    <comment ref="J15" authorId="0" shapeId="0" xr:uid="{6D071CE9-9B9A-4241-9F72-DBBF120470E1}">
      <text>
        <r>
          <rPr>
            <sz val="9"/>
            <color indexed="81"/>
            <rFont val="Tahoma"/>
            <family val="2"/>
          </rPr>
          <t>Après prise en considération du poids de chacun des indicateurs de fiabilité</t>
        </r>
      </text>
    </comment>
    <comment ref="J41" authorId="0" shapeId="0" xr:uid="{8DE2505F-C890-4DBF-AA38-93F9B2DA224A}">
      <text>
        <r>
          <rPr>
            <u/>
            <sz val="9"/>
            <color indexed="81"/>
            <rFont val="Tahoma"/>
            <family val="2"/>
          </rPr>
          <t>Selon les critères de référence GAO ci-joints</t>
        </r>
        <r>
          <rPr>
            <sz val="9"/>
            <color indexed="81"/>
            <rFont val="Tahoma"/>
            <family val="2"/>
          </rPr>
          <t>, 
Fiabilité jugée optimale: max 30% de la PM
Fiabilité jugée partielle: max 20% de la PM</t>
        </r>
      </text>
    </comment>
    <comment ref="J107" authorId="1" shapeId="0" xr:uid="{160B2FC3-D489-44F9-9E77-4AC57F864AFC}">
      <text>
        <r>
          <rPr>
            <sz val="9"/>
            <color indexed="81"/>
            <rFont val="Tahoma"/>
            <family val="2"/>
          </rPr>
          <t>N attendu
= Achats N-1 + % d'évolution attendue sur base des critères de référence définis</t>
        </r>
      </text>
    </comment>
    <comment ref="J137" authorId="1" shapeId="0" xr:uid="{189DA930-DD08-4856-BBF2-7F303BDB2F4D}">
      <text>
        <r>
          <rPr>
            <sz val="9"/>
            <color indexed="81"/>
            <rFont val="Tahoma"/>
            <family val="2"/>
          </rPr>
          <t>N attendu
= Etat financier N-1 + % d'évolution attendue sur base des critères de référence définis</t>
        </r>
      </text>
    </comment>
    <comment ref="J175" authorId="1" shapeId="0" xr:uid="{4B4257A3-B61B-458D-981A-358B0298061D}">
      <text>
        <r>
          <rPr>
            <sz val="9"/>
            <color indexed="81"/>
            <rFont val="Tahoma"/>
            <family val="2"/>
          </rPr>
          <t>N attendu
= Stocks N-1 + % d'évolution attendue sur base des critères de référence définis</t>
        </r>
      </text>
    </comment>
    <comment ref="J204" authorId="1" shapeId="0" xr:uid="{D839F253-1A98-481A-8FBF-AA4CB24DAB07}">
      <text>
        <r>
          <rPr>
            <sz val="9"/>
            <color indexed="81"/>
            <rFont val="Tahoma"/>
            <family val="2"/>
          </rPr>
          <t>N attendu
= Etat financier N-1 + % d'évolution attendue sur base des critères de référence définis</t>
        </r>
      </text>
    </comment>
    <comment ref="J238" authorId="1" shapeId="0" xr:uid="{D363684C-D0BA-4215-BAF0-22FB50157D2C}">
      <text>
        <r>
          <rPr>
            <sz val="9"/>
            <color indexed="81"/>
            <rFont val="Tahoma"/>
            <family val="2"/>
          </rPr>
          <t>N attendu
= Etat financier N-1 + % d'évolution attendue sur base des critères de référence définis</t>
        </r>
      </text>
    </comment>
    <comment ref="J273" authorId="1" shapeId="0" xr:uid="{A230B7BD-1FBE-4010-B7A6-543C9CF84401}">
      <text>
        <r>
          <rPr>
            <sz val="9"/>
            <color indexed="81"/>
            <rFont val="Tahoma"/>
            <family val="2"/>
          </rPr>
          <t>N attendu
= Etat financier N-1 + % d'évolution attendue sur base des critères de référence définis</t>
        </r>
      </text>
    </comment>
    <comment ref="J303" authorId="1" shapeId="0" xr:uid="{D9CB3846-1F8A-4B6B-A7C9-E67F595C22FE}">
      <text>
        <r>
          <rPr>
            <sz val="9"/>
            <color indexed="81"/>
            <rFont val="Tahoma"/>
            <family val="2"/>
          </rPr>
          <t>N attendu
= Etat financier N-1 + % d'évolution attendue sur base des critères de référence définis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Noëlle Lucas</author>
    <author>noelle lucas</author>
  </authors>
  <commentList>
    <comment ref="D9" authorId="0" shapeId="0" xr:uid="{C5E713EA-0DB2-496D-9AD4-395FE9735775}">
      <text>
        <r>
          <rPr>
            <sz val="9"/>
            <color indexed="81"/>
            <rFont val="Tahoma"/>
            <family val="2"/>
          </rPr>
          <t>Réponses pré-remplies dans l'onglet "Contexte"</t>
        </r>
      </text>
    </comment>
    <comment ref="J9" authorId="0" shapeId="0" xr:uid="{04298919-6D45-4844-AA8C-0BC66D86F52E}">
      <text>
        <r>
          <rPr>
            <sz val="9"/>
            <color indexed="81"/>
            <rFont val="Tahoma"/>
            <family val="2"/>
          </rPr>
          <t>Après prise en considération du poids de chacun des indicateurs de risque</t>
        </r>
      </text>
    </comment>
    <comment ref="D16" authorId="0" shapeId="0" xr:uid="{DB6420C0-849C-4DB7-A92B-2D4902B292F4}">
      <text>
        <r>
          <rPr>
            <sz val="9"/>
            <color indexed="81"/>
            <rFont val="Tahoma"/>
            <family val="2"/>
          </rPr>
          <t>Réponses pré-remplies dans l'onglet "Contexte"</t>
        </r>
      </text>
    </comment>
    <comment ref="J16" authorId="0" shapeId="0" xr:uid="{DB1F4426-9638-4F30-B423-2DF6C5E0D719}">
      <text>
        <r>
          <rPr>
            <sz val="9"/>
            <color indexed="81"/>
            <rFont val="Tahoma"/>
            <family val="2"/>
          </rPr>
          <t>Après prise en considération du poids de chacun des indicateurs de fiabilité</t>
        </r>
      </text>
    </comment>
    <comment ref="J42" authorId="0" shapeId="0" xr:uid="{D58A1726-81B7-4A55-8F02-5D9130F517E6}">
      <text>
        <r>
          <rPr>
            <u/>
            <sz val="9"/>
            <color indexed="81"/>
            <rFont val="Tahoma"/>
            <family val="2"/>
          </rPr>
          <t>Selon les critères de référence GAO ci-joints</t>
        </r>
        <r>
          <rPr>
            <sz val="9"/>
            <color indexed="81"/>
            <rFont val="Tahoma"/>
            <family val="2"/>
          </rPr>
          <t>, 
Fiabilité jugée optimale: max 30% de la PM
Fiabilité jugée partielle: max 20% de la PM</t>
        </r>
      </text>
    </comment>
    <comment ref="J107" authorId="1" shapeId="0" xr:uid="{9BD1BFA2-EF49-458A-BC37-EBC796009DDA}">
      <text>
        <r>
          <rPr>
            <sz val="9"/>
            <color indexed="81"/>
            <rFont val="Tahoma"/>
            <family val="2"/>
          </rPr>
          <t>N attendu
= Etat financier N-1 + % d'évolution attendue sur base des critères de référence définis</t>
        </r>
      </text>
    </comment>
    <comment ref="J138" authorId="1" shapeId="0" xr:uid="{40AF7AFD-8171-4975-8790-5E0A0E77C084}">
      <text>
        <r>
          <rPr>
            <sz val="9"/>
            <color indexed="81"/>
            <rFont val="Tahoma"/>
            <family val="2"/>
          </rPr>
          <t>N attendu
= Etat financier N-1 + % d'évolution attendue sur base des critères de référence définis</t>
        </r>
      </text>
    </comment>
    <comment ref="J169" authorId="1" shapeId="0" xr:uid="{59F2D831-F821-42A8-8A39-31EF8183EFA2}">
      <text>
        <r>
          <rPr>
            <sz val="9"/>
            <color indexed="81"/>
            <rFont val="Tahoma"/>
            <family val="2"/>
          </rPr>
          <t>N attendu
= Etat financier N-1 + % d'évolution attendue sur base des critères de référence définis</t>
        </r>
      </text>
    </comment>
    <comment ref="J199" authorId="1" shapeId="0" xr:uid="{282D6317-DEEE-4797-ABE6-0C650BB50E79}">
      <text>
        <r>
          <rPr>
            <sz val="9"/>
            <color indexed="81"/>
            <rFont val="Tahoma"/>
            <family val="2"/>
          </rPr>
          <t>N attendu
= Etat financier N-1 + % d'évolution attendue sur base des critères de référence définis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Noëlle Lucas</author>
    <author>noelle lucas</author>
  </authors>
  <commentList>
    <comment ref="D8" authorId="0" shapeId="0" xr:uid="{D0267504-B7B9-47C3-8567-A73538679793}">
      <text>
        <r>
          <rPr>
            <sz val="9"/>
            <color indexed="81"/>
            <rFont val="Tahoma"/>
            <family val="2"/>
          </rPr>
          <t>Réponses pré-remplies dans l'onglet "Contexte"</t>
        </r>
      </text>
    </comment>
    <comment ref="J8" authorId="0" shapeId="0" xr:uid="{E005A78D-BBF8-4708-A9D0-DDE685D0D1DB}">
      <text>
        <r>
          <rPr>
            <sz val="9"/>
            <color indexed="81"/>
            <rFont val="Tahoma"/>
            <family val="2"/>
          </rPr>
          <t>Après prise en considération du poids de chacun des indicateurs de risque</t>
        </r>
      </text>
    </comment>
    <comment ref="D15" authorId="0" shapeId="0" xr:uid="{745365A9-311C-4AFE-AF51-578BB94BF01F}">
      <text>
        <r>
          <rPr>
            <sz val="9"/>
            <color indexed="81"/>
            <rFont val="Tahoma"/>
            <family val="2"/>
          </rPr>
          <t>Réponses pré-remplies dans l'onglet "Contexte"</t>
        </r>
      </text>
    </comment>
    <comment ref="J15" authorId="0" shapeId="0" xr:uid="{BDFC97A3-6515-4032-B118-C88024F6FF1B}">
      <text>
        <r>
          <rPr>
            <sz val="9"/>
            <color indexed="81"/>
            <rFont val="Tahoma"/>
            <family val="2"/>
          </rPr>
          <t>Après prise en considération du poids de chacun des indicateurs de fiabilité</t>
        </r>
      </text>
    </comment>
    <comment ref="J41" authorId="0" shapeId="0" xr:uid="{F80697BF-A297-4F82-9B9D-F22D0C3599C8}">
      <text>
        <r>
          <rPr>
            <u/>
            <sz val="9"/>
            <color indexed="81"/>
            <rFont val="Tahoma"/>
            <family val="2"/>
          </rPr>
          <t>Selon les critères de référence GAO ci-joints</t>
        </r>
        <r>
          <rPr>
            <sz val="9"/>
            <color indexed="81"/>
            <rFont val="Tahoma"/>
            <family val="2"/>
          </rPr>
          <t>, 
Fiabilité jugée optimale: max 30% de la PM
Fiabilité jugée partielle: max 20% de la PM</t>
        </r>
      </text>
    </comment>
    <comment ref="J108" authorId="1" shapeId="0" xr:uid="{08CE825B-7AC1-4C15-855E-2E5F022D059A}">
      <text>
        <r>
          <rPr>
            <sz val="9"/>
            <color indexed="81"/>
            <rFont val="Tahoma"/>
            <family val="2"/>
          </rPr>
          <t>N attendu
= Rémunération N-1 + % d'évolution attendue sur base des critères de référence définis</t>
        </r>
      </text>
    </comment>
    <comment ref="J139" authorId="1" shapeId="0" xr:uid="{F7D7D853-4C29-4C4E-9E40-321A9C576F85}">
      <text>
        <r>
          <rPr>
            <sz val="9"/>
            <color indexed="81"/>
            <rFont val="Tahoma"/>
            <family val="2"/>
          </rPr>
          <t>N attendu
= Salaires N-1 + % d'évolution attendue sur base des critères de référence définis</t>
        </r>
      </text>
    </comment>
    <comment ref="J169" authorId="1" shapeId="0" xr:uid="{F70224FF-3CA4-4EF2-85C4-4E811A36AC5F}">
      <text>
        <r>
          <rPr>
            <sz val="9"/>
            <color indexed="81"/>
            <rFont val="Tahoma"/>
            <family val="2"/>
          </rPr>
          <t>N attendu
= Rémunérations brutes N x % de référence retenu</t>
        </r>
      </text>
    </comment>
    <comment ref="J197" authorId="1" shapeId="0" xr:uid="{54638883-E372-40E0-9DCF-943661A7152A}">
      <text>
        <r>
          <rPr>
            <sz val="9"/>
            <color indexed="81"/>
            <rFont val="Tahoma"/>
            <family val="2"/>
          </rPr>
          <t>N attendu
= Rémunérations brutes N x % de référence retenu</t>
        </r>
      </text>
    </comment>
    <comment ref="J226" authorId="1" shapeId="0" xr:uid="{7B6D0229-2856-45DD-9DB4-09738A75848C}">
      <text>
        <r>
          <rPr>
            <sz val="9"/>
            <color indexed="81"/>
            <rFont val="Tahoma"/>
            <family val="2"/>
          </rPr>
          <t>N attendu
= Etat financier N-1 + % d'évolution attendue sur base des critères de référence définis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Noëlle Lucas</author>
  </authors>
  <commentList>
    <comment ref="D8" authorId="0" shapeId="0" xr:uid="{4A26E3DE-A326-4503-88BA-577574A4EBE3}">
      <text>
        <r>
          <rPr>
            <sz val="9"/>
            <color indexed="81"/>
            <rFont val="Tahoma"/>
            <family val="2"/>
          </rPr>
          <t>Réponses pré-remplies dans l'onglet "Contexte"</t>
        </r>
      </text>
    </comment>
    <comment ref="J8" authorId="0" shapeId="0" xr:uid="{2AB3F8DF-578A-4F9F-9FDE-FE058EFD6776}">
      <text>
        <r>
          <rPr>
            <sz val="9"/>
            <color indexed="81"/>
            <rFont val="Tahoma"/>
            <family val="2"/>
          </rPr>
          <t>Après prise en considération du poids de chacun des indicateurs de risque</t>
        </r>
      </text>
    </comment>
    <comment ref="D15" authorId="0" shapeId="0" xr:uid="{DB60CAFE-5982-42EF-A5C5-19AB77D2AE78}">
      <text>
        <r>
          <rPr>
            <sz val="9"/>
            <color indexed="81"/>
            <rFont val="Tahoma"/>
            <family val="2"/>
          </rPr>
          <t>Réponses pré-remplies dans l'onglet "Contexte"</t>
        </r>
      </text>
    </comment>
    <comment ref="J15" authorId="0" shapeId="0" xr:uid="{ECAE121A-D3AF-43FB-8020-6B95602BC8A2}">
      <text>
        <r>
          <rPr>
            <sz val="9"/>
            <color indexed="81"/>
            <rFont val="Tahoma"/>
            <family val="2"/>
          </rPr>
          <t>Après prise en considération du poids de chacun des indicateurs de fiabilité</t>
        </r>
      </text>
    </comment>
    <comment ref="J41" authorId="0" shapeId="0" xr:uid="{2A0DEA99-EB23-49FF-81DE-1D7905DCC62A}">
      <text>
        <r>
          <rPr>
            <u/>
            <sz val="9"/>
            <color indexed="81"/>
            <rFont val="Tahoma"/>
            <family val="2"/>
          </rPr>
          <t>Selon les critères de référence GAO ci-joints</t>
        </r>
        <r>
          <rPr>
            <sz val="9"/>
            <color indexed="81"/>
            <rFont val="Tahoma"/>
            <family val="2"/>
          </rPr>
          <t>, 
Fiabilité jugée optimale: max 30% de la PM
Fiabilité jugée partielle: max 20% de la PM</t>
        </r>
      </text>
    </comment>
  </commentList>
</comments>
</file>

<file path=xl/sharedStrings.xml><?xml version="1.0" encoding="utf-8"?>
<sst xmlns="http://schemas.openxmlformats.org/spreadsheetml/2006/main" count="1186" uniqueCount="351">
  <si>
    <t>Procédures analytiques
Définition</t>
  </si>
  <si>
    <t>évaluations d'informations financières faites à partir d'une analyse des corrélations plausibles entre des données financières et non financières. Ces procédures englobent également toute investigation jugée nécessaire des variations ou des corrélations relevées qui sont incohérentes avec d'autres informations pertinentes ou qui s'écartent de façon importante des valeurs attendues.</t>
  </si>
  <si>
    <t>Comparaison avec les périodes antérieures, les budgets et les ratios du secteur ou d'entreprises de taille comparable
Confirmation d'un modèle prévisible (exemple % de marge)
Comparaison de données financières et non financières (exemple nombre d'employés)</t>
  </si>
  <si>
    <t>L'existence de ces corrélations apportent des évidences principalement par rapport aux assertions (exhaustivité, exactitude, existence et imputation)</t>
  </si>
  <si>
    <t>Ces corrélations peuvent mettre en évidence des anomalies qui n'auraient pas été identifiés par des tests de détails</t>
  </si>
  <si>
    <t>Ces corrélations peuvent faire apparaitre des lacunes dans le contrôle interne qui n'auraient pas été identifiées par d'autres procédures d'audit</t>
  </si>
  <si>
    <t>Si les procédures analytiques réalisées conformément à la présente Norme ISA font apparaître des variations ou des corrélations qui sont incohérentes avec d'autres informations pertinentes ou qui s'écartent de manière significative des valeurs attendues, l'auditeur doit procéder à des investigations sur la cause de ces écarts:</t>
  </si>
  <si>
    <t xml:space="preserve">Comparaison des explications obtenues avec la connaissance de l'environnement générale et les autres éléments recueillis
Si cette comparaison n'est pas probante, recours à des procédures complémentaires
</t>
  </si>
  <si>
    <t>Analyse des tendances</t>
  </si>
  <si>
    <t>Analyse par ratios</t>
  </si>
  <si>
    <t>Tests de corrélations</t>
  </si>
  <si>
    <t>Etape 1</t>
  </si>
  <si>
    <t>Etape 2</t>
  </si>
  <si>
    <t>Etape 3</t>
  </si>
  <si>
    <t>Etape 4</t>
  </si>
  <si>
    <t>N</t>
  </si>
  <si>
    <t>N-1</t>
  </si>
  <si>
    <t>TEST</t>
  </si>
  <si>
    <t>Budget</t>
  </si>
  <si>
    <t>I-</t>
  </si>
  <si>
    <t>II-</t>
  </si>
  <si>
    <t>III-</t>
  </si>
  <si>
    <t>CONTEXTE GENERAL</t>
  </si>
  <si>
    <t>Les procédures analytiques de substance s'utllisent avant la réalisation des autres procédures de détails car cette analyse contribue à fixer la nature et l'étendue des tests de détails et/ou à réduire ne niveau d'assurance à obtenir pour les autres tests.</t>
  </si>
  <si>
    <t>Hypothèse de base pour avoir recours à un procédure analytique de substance: il existe une corrélation entre les données et ces corrélations perdurent jusqu'à preuve du contraire</t>
  </si>
  <si>
    <r>
      <t>Lors de la définition et de la mise en œuvre de procédures analytiques de substance, isolément ou en combinaison avec des vérifications de détail, en tant que contrôles de substance conformément à la Norme ISA 330</t>
    </r>
    <r>
      <rPr>
        <vertAlign val="superscript"/>
        <sz val="11"/>
        <rFont val="Calibri"/>
        <family val="2"/>
        <scheme val="minor"/>
      </rPr>
      <t>3</t>
    </r>
    <r>
      <rPr>
        <sz val="11"/>
        <rFont val="Calibri"/>
        <family val="2"/>
        <scheme val="minor"/>
      </rPr>
      <t xml:space="preserve">, l'auditeur doit: </t>
    </r>
  </si>
  <si>
    <t>ISA mémo</t>
  </si>
  <si>
    <t>Vu que la comptabilité de chaque société est adaptée à ses besoins propres, le présent outil se limite à présenter une démarche générale à adapter aux informations disponibles chez chaque client.</t>
  </si>
  <si>
    <t>En synthèse, une PAS sera particulièrement pertinente lorsque les données utilisées sont fiables, que ces données présentent une corrélation certaine et qu'elles présentent un degré de prédictabilité suffisant.</t>
  </si>
  <si>
    <t xml:space="preserve">Par exemple: </t>
  </si>
  <si>
    <t>L'analyse de l'évolution des ventes (loyers et charges locatives) dans le cadre d'une société immobilière ayant comme activité la location de ses biens immobiliers</t>
  </si>
  <si>
    <t>L'analyse de l'évolution des charges de personnel dans le cas d'un nombre de personnel stable</t>
  </si>
  <si>
    <t>L'analyse de corrélation entre l'évolution des ventes, des marchandises ou matières premières et des charges directes (transport, commissions sur vente etc.)</t>
  </si>
  <si>
    <t>Une PAS peut se baser sur des données financières et des données non financières</t>
  </si>
  <si>
    <t xml:space="preserve">La corrélation entre les volumes des ventes et le chiffre d'affaires dans le cas d'une activité peu diversifiée </t>
  </si>
  <si>
    <t>Une PAS peut s'appliquer aux états financiers dans leur globalité (informations agrégées) ou aux informations provenant de la comptabilité de gestion (informations désagrégées)</t>
  </si>
  <si>
    <t>La corrélation entre le ratio de délai de paiement des clients et le délai mentionné dans les conditions générales des ventes dans le cas où celles-ci sont applicables à l'ensemble de la clientèle</t>
  </si>
  <si>
    <t>Une PAS peut se baser sur des données internes à l'entreprise ou au groupe et/ou externes à l'entreprise ou au groupe. L'utilisation de données externes peut présenter un caractère de fiabilité plus important que les données internes.</t>
  </si>
  <si>
    <t>Lorsque la société a plusieurs sites de production ou si la société exerce plusieurs types d'activités, il est plus pertinent de baser son analyse sur les informations provenant de la comptabilité de gestion par site d'exloitation ou par produits que de se baser sur les états financiers pris dans leur ensemble</t>
  </si>
  <si>
    <t>Données internes = chiffre d'affaires par produits</t>
  </si>
  <si>
    <t>Données internes du groupe = chiffre d'affaires sur lequel le commissionnement de l'entreprise est calculé, qui peut être validé par le commissaire de la société mère</t>
  </si>
  <si>
    <t>Données externes: index des prix, index des salaires, statistique sectorielle</t>
  </si>
  <si>
    <t>PRINCIPAUX FACTEURS QUI JUSTIFIENT LE RECOURS A UNE PAS</t>
  </si>
  <si>
    <t>ETAPES A SUIVRE POUR L'APPLICATION D'UNE PAS</t>
  </si>
  <si>
    <t>Une PAS peut se baser sur les données "réalisées" ou sur les "budgets" dans la mesure où les budgets sont fiables (la société applique un process de budgétisation) et réalistes (les budgets ne sont pas des objectifs à atteindre mais reposent sur des hypothèses réelles telles que le carnet de commande, l'existence de contrats pluriannuels etc.)</t>
  </si>
  <si>
    <t>La comparaison entre le chiffre d'affaires réalisés avec le chiffre d'affaires annuel budgété</t>
  </si>
  <si>
    <t>La comparaison entre lla marge réalisée et la marge budgétée</t>
  </si>
  <si>
    <t>Le rappel des seuils et du niveau de risque sera un indicateur précieux lorsque l'écart acceptable devra être évalué</t>
  </si>
  <si>
    <t>Le test en lui-même inclut:</t>
  </si>
  <si>
    <r>
      <rPr>
        <u/>
        <sz val="11"/>
        <rFont val="Calibri"/>
        <family val="2"/>
        <scheme val="minor"/>
      </rPr>
      <t>Facteurs pertinents pour évaluer la fabilité des données</t>
    </r>
    <r>
      <rPr>
        <sz val="11"/>
        <rFont val="Calibri"/>
        <family val="2"/>
        <scheme val="minor"/>
      </rPr>
      <t xml:space="preserve">:
Source des données (exemple données externes) - comparabilité des années dans les données avec le secteur - optique de conception des budgets (objectifs attendus &gt;&lt; résultats à atteindre) - contrôle par l'entité de la préparation des données utilisées 
</t>
    </r>
  </si>
  <si>
    <r>
      <rPr>
        <u/>
        <sz val="11"/>
        <rFont val="Calibri"/>
        <family val="2"/>
        <scheme val="minor"/>
      </rPr>
      <t>Caractère adapté du recours aux procédures analytiques de substance en fonction de l'assertion</t>
    </r>
    <r>
      <rPr>
        <sz val="11"/>
        <rFont val="Calibri"/>
        <family val="2"/>
        <scheme val="minor"/>
      </rPr>
      <t>:
- Volume important d'opérations prévisibles
- Efficacité pour identifier des anomalies significatives</t>
    </r>
  </si>
  <si>
    <r>
      <rPr>
        <u/>
        <sz val="11"/>
        <rFont val="Calibri"/>
        <family val="2"/>
        <scheme val="minor"/>
      </rPr>
      <t>Facteurs influençant l'écart jugé acceptable</t>
    </r>
    <r>
      <rPr>
        <sz val="11"/>
        <rFont val="Calibri"/>
        <family val="2"/>
        <scheme val="minor"/>
      </rPr>
      <t>:
- seuil de signification
- degré d'assurance désiré</t>
    </r>
  </si>
  <si>
    <r>
      <rPr>
        <u/>
        <sz val="11"/>
        <rFont val="Calibri"/>
        <family val="2"/>
        <scheme val="minor"/>
      </rPr>
      <t>Facteurs influençant le dégré de précision des résultats attendus</t>
    </r>
    <r>
      <rPr>
        <sz val="11"/>
        <rFont val="Calibri"/>
        <family val="2"/>
        <scheme val="minor"/>
      </rPr>
      <t>:
- Exactitude plus fiable dans le cadre d'opérations récurrentes &gt;&lt; ponctuelles
- Information désagrégée (exemple unité de production &gt;&lt; comptes annuels)
- Disponibilités des données nécessaires à l'analyse</t>
    </r>
  </si>
  <si>
    <r>
      <t xml:space="preserve">(a)      Établir la </t>
    </r>
    <r>
      <rPr>
        <b/>
        <u/>
        <sz val="11"/>
        <rFont val="Calibri"/>
        <family val="2"/>
        <scheme val="minor"/>
      </rPr>
      <t>pertinence du recours à des procédures analytiques de substance spécifiques pour des assertions déterminées</t>
    </r>
    <r>
      <rPr>
        <sz val="11"/>
        <rFont val="Calibri"/>
        <family val="2"/>
        <scheme val="minor"/>
      </rPr>
      <t>, en tenant compte des risques évalués d'anomalies significatives ainsi que, le cas échéant, des vérifications de détail se rapportant à ces mêmes assertions; (Voir par. A6 – A11)</t>
    </r>
  </si>
  <si>
    <r>
      <t xml:space="preserve">(b)      </t>
    </r>
    <r>
      <rPr>
        <b/>
        <u/>
        <sz val="11"/>
        <rFont val="Calibri"/>
        <family val="2"/>
        <scheme val="minor"/>
      </rPr>
      <t>Évaluer la fiabilité des données sur lesquelles sont fondées ses attentes</t>
    </r>
    <r>
      <rPr>
        <sz val="11"/>
        <rFont val="Calibri"/>
        <family val="2"/>
        <scheme val="minor"/>
      </rPr>
      <t xml:space="preserve"> par rapport à des montants enregistrés ou à des ratios, en tenant compte de leur source, de leur degré de comparabilité, de la nature et de la pertinence des informations disponibles ainsi que des contrôles ayant encadré leur préparation; (Voir par. A12 – A14)</t>
    </r>
  </si>
  <si>
    <r>
      <t xml:space="preserve">(c)      </t>
    </r>
    <r>
      <rPr>
        <b/>
        <u/>
        <sz val="11"/>
        <rFont val="Calibri"/>
        <family val="2"/>
        <scheme val="minor"/>
      </rPr>
      <t xml:space="preserve">Déterminer des montants ou des ratios attendus </t>
    </r>
    <r>
      <rPr>
        <sz val="11"/>
        <rFont val="Calibri"/>
        <family val="2"/>
        <scheme val="minor"/>
      </rPr>
      <t>et apprécier si ceux-ci ont un niveau de précision suffisant pour permettre d’identifier une anomalie qui, prise individuellement ou en cumulé avec d'autres anomalies, peut conduire à ce que les états financiers comportent des anomalies significatives; et (Voir par. A15)</t>
    </r>
  </si>
  <si>
    <r>
      <t xml:space="preserve">(d)      </t>
    </r>
    <r>
      <rPr>
        <b/>
        <u/>
        <sz val="11"/>
        <rFont val="Calibri"/>
        <family val="2"/>
        <scheme val="minor"/>
      </rPr>
      <t>Fixer l’écart jugé acceptable</t>
    </r>
    <r>
      <rPr>
        <sz val="11"/>
        <rFont val="Calibri"/>
        <family val="2"/>
        <scheme val="minor"/>
      </rPr>
      <t xml:space="preserve">  entre les montants enregistrés et les valeurs attendues, au-delà duquel il lui faudra entreprendre les investigations complémentaires requises par le paragraphe 7. (Voir par. A16)</t>
    </r>
  </si>
  <si>
    <r>
      <rPr>
        <b/>
        <u/>
        <sz val="11"/>
        <rFont val="Calibri"/>
        <family val="2"/>
        <scheme val="minor"/>
      </rPr>
      <t>Niveau de désagrégation des données</t>
    </r>
    <r>
      <rPr>
        <sz val="11"/>
        <rFont val="Calibri"/>
        <family val="2"/>
        <scheme val="minor"/>
      </rPr>
      <t xml:space="preserve">
Le niveau de désagrégation peut se définir par rapport à divers facteurs: période prise en compte (mois, trimestres, semestres, annuels), entité prise en considération (unités de production définies par rapport à des zones géographiques, produits etc). Il influencera directement le niveau de précision de l'analyse
</t>
    </r>
    <r>
      <rPr>
        <b/>
        <u/>
        <sz val="11"/>
        <rFont val="Calibri"/>
        <family val="2"/>
        <scheme val="minor"/>
      </rPr>
      <t xml:space="preserve">Fiabilité des données
</t>
    </r>
    <r>
      <rPr>
        <sz val="11"/>
        <rFont val="Calibri"/>
        <family val="2"/>
        <scheme val="minor"/>
      </rPr>
      <t xml:space="preserve">Privilégier les données externes obtenues de manière indépendante aux informations internes pouvant être manipulées
</t>
    </r>
    <r>
      <rPr>
        <b/>
        <u/>
        <sz val="11"/>
        <rFont val="Calibri"/>
        <family val="2"/>
        <scheme val="minor"/>
      </rPr>
      <t xml:space="preserve">Prédictabilité
</t>
    </r>
    <r>
      <rPr>
        <sz val="11"/>
        <rFont val="Calibri"/>
        <family val="2"/>
        <scheme val="minor"/>
      </rPr>
      <t xml:space="preserve">La qualité des résultats attendus est lié directement à la fiabilité du taux de prédictabilité. L'utilisation de données non financières donné également un degré d'assurance plus important aux résultats. </t>
    </r>
  </si>
  <si>
    <t>(b)     En mettant en œuvre d'autres procédures d'audit jugées nécessaires au regard des circonstances. (Voir par. A20 – A21)</t>
  </si>
  <si>
    <t>(a)     En demandant des informations à la direction et en recueillant des éléments probants appropriés pour corroborer les réponses obtenues; et</t>
  </si>
  <si>
    <t>Fixer un résultat attendu de manière indépendante</t>
  </si>
  <si>
    <t>Fixer un écart jugé acceptable</t>
  </si>
  <si>
    <t>Calculer les différences</t>
  </si>
  <si>
    <t>Analyser les différences, obtenir des éléments probants et conclure</t>
  </si>
  <si>
    <t>Prédictabilité: caractère prévisible des données chiffrées</t>
  </si>
  <si>
    <t>Autres (à détailler)</t>
  </si>
  <si>
    <t>Volume important de transactions (rendant le contrôle substantif inefficiant)</t>
  </si>
  <si>
    <t>Existence de données désagrégées fiables</t>
  </si>
  <si>
    <t>Fiabilité des budgets (confirmée si possible par la réalisation effective des budgets historiques)</t>
  </si>
  <si>
    <t>IV-</t>
  </si>
  <si>
    <r>
      <rPr>
        <b/>
        <u/>
        <sz val="11"/>
        <color rgb="FF002060"/>
        <rFont val="Calibri"/>
        <family val="2"/>
        <scheme val="minor"/>
      </rPr>
      <t>FONDEMENT</t>
    </r>
    <r>
      <rPr>
        <b/>
        <u/>
        <sz val="11"/>
        <rFont val="Calibri"/>
        <family val="2"/>
        <scheme val="minor"/>
      </rPr>
      <t xml:space="preserve">
des procédures analytiques de substance</t>
    </r>
  </si>
  <si>
    <r>
      <rPr>
        <b/>
        <u/>
        <sz val="11"/>
        <color rgb="FF002060"/>
        <rFont val="Calibri"/>
        <family val="2"/>
        <scheme val="minor"/>
      </rPr>
      <t>DILIGENCES REQUISES</t>
    </r>
    <r>
      <rPr>
        <b/>
        <u/>
        <sz val="11"/>
        <rFont val="Calibri"/>
        <family val="2"/>
        <scheme val="minor"/>
      </rPr>
      <t xml:space="preserve"> 
pour des procédures analytiques de substance</t>
    </r>
  </si>
  <si>
    <r>
      <rPr>
        <b/>
        <u/>
        <sz val="11"/>
        <color rgb="FF002060"/>
        <rFont val="Calibri"/>
        <family val="2"/>
        <scheme val="minor"/>
      </rPr>
      <t xml:space="preserve">OBJET </t>
    </r>
    <r>
      <rPr>
        <b/>
        <u/>
        <sz val="11"/>
        <rFont val="Calibri"/>
        <family val="2"/>
        <scheme val="minor"/>
      </rPr>
      <t xml:space="preserve">
DE L'ANALYSE</t>
    </r>
  </si>
  <si>
    <r>
      <rPr>
        <b/>
        <u/>
        <sz val="11"/>
        <color rgb="FF002060"/>
        <rFont val="Calibri"/>
        <family val="2"/>
        <scheme val="minor"/>
      </rPr>
      <t>TYPES</t>
    </r>
    <r>
      <rPr>
        <b/>
        <u/>
        <sz val="11"/>
        <rFont val="Calibri"/>
        <family val="2"/>
        <scheme val="minor"/>
      </rPr>
      <t xml:space="preserve">
 de procédures analytiques</t>
    </r>
  </si>
  <si>
    <t>Cet onglet présente une synthèse de l'ISA 520 ainsi que les principes de base justifiant l'utilisation d'une PAS et nos obligations en termes de réflexion, d'analyse et de documentation.</t>
  </si>
  <si>
    <t>Surfaces occupées en m2</t>
  </si>
  <si>
    <t>Index</t>
  </si>
  <si>
    <t>Taux ISOC</t>
  </si>
  <si>
    <t>https://statbel.fgov.be/fr/themes/prix-la-consommation/indice-des-prix-la-consommation#figures</t>
  </si>
  <si>
    <t>Exhaustivité</t>
  </si>
  <si>
    <t>Evaluation</t>
  </si>
  <si>
    <t>Imputation</t>
  </si>
  <si>
    <t>Exactitude</t>
  </si>
  <si>
    <t>Cut-off</t>
  </si>
  <si>
    <t>DOSSIER :</t>
  </si>
  <si>
    <t xml:space="preserve">Exercice clos le : </t>
  </si>
  <si>
    <t>Variation</t>
  </si>
  <si>
    <t>OBJECTIF DU TEST, METHODOLOGIE ET PERTINENCE DU RECOURS A CES PROCEDURES</t>
  </si>
  <si>
    <t>Autres données financières:</t>
  </si>
  <si>
    <t>Autres à compléter</t>
  </si>
  <si>
    <t>ECART ACCEPTABLE</t>
  </si>
  <si>
    <t>Taux TVA</t>
  </si>
  <si>
    <t>https://www.nbb.be/fr/la-banque-nationale/eurosysteme/taux-de-change</t>
  </si>
  <si>
    <t>Indices officiels de référence:</t>
  </si>
  <si>
    <t>https://finances.belgium.be/sites/default/files/downloads/121-reforme-isoc-2018.pdf</t>
  </si>
  <si>
    <t>Indice des prix à la consommation</t>
  </si>
  <si>
    <t>Indice santé</t>
  </si>
  <si>
    <t>Tx TVA</t>
  </si>
  <si>
    <t>Tx ISOC</t>
  </si>
  <si>
    <t>Tx OLO</t>
  </si>
  <si>
    <t>https://statbel.fgov.be/fr/themes/prix-la-consommation/indice-sante</t>
  </si>
  <si>
    <t>https://www.belgium.be/fr/impots/tva/taux</t>
  </si>
  <si>
    <t>Taux OLO à 10 ans</t>
  </si>
  <si>
    <t>ETATS FINANCIERS A TESTER</t>
  </si>
  <si>
    <t>DONNEES DE REFERENCE</t>
  </si>
  <si>
    <t>L'objectif de ce test est de documenter nos Procédures Analytiques de Substance (PAS) appliquées aux données financières du cycle des Rémunérations. Pour ce faire, nous suivrons les étapes suivantes:
1. Nous commencerons par valider la pertinence du recours aux PAS en fonction de la qualité des données financières et non financières disponibles;
2. Nous déterminerons ensuite les attentes sur base de données historiques, budgetées ou d'autres références utiles;
3. Nous fixerons l'écart acceptable entre les montants enregistrés et les valeurs attendues, nous permettant de nous arrêter à ces procédures;
4. Et nous analyserons enfin, le cas échéant, les écarts résiduels (supérieurs à l'écart acceptable).</t>
  </si>
  <si>
    <t>V-</t>
  </si>
  <si>
    <t>Assertions:</t>
  </si>
  <si>
    <t>N attendu</t>
  </si>
  <si>
    <t>Corrélation:</t>
  </si>
  <si>
    <t>Base</t>
  </si>
  <si>
    <t>Ecart</t>
  </si>
  <si>
    <t>ECARTS RESIDUELS A ANALYSER</t>
  </si>
  <si>
    <t>SUFFISANT ?</t>
  </si>
  <si>
    <r>
      <t>(réponses "</t>
    </r>
    <r>
      <rPr>
        <b/>
        <sz val="11"/>
        <color rgb="FFFF0000"/>
        <rFont val="Calibri"/>
        <family val="2"/>
        <scheme val="minor"/>
      </rPr>
      <t>NON</t>
    </r>
    <r>
      <rPr>
        <sz val="11"/>
        <color theme="1"/>
        <rFont val="Calibri"/>
        <family val="2"/>
        <scheme val="minor"/>
      </rPr>
      <t>")</t>
    </r>
  </si>
  <si>
    <t>Explication ou autre stratégie d'audit à mettre en œuvre:</t>
  </si>
  <si>
    <t>CONCLUSION DU TEST:</t>
  </si>
  <si>
    <t>CONCLUSION DU TEST</t>
  </si>
  <si>
    <t xml:space="preserve">Objectif: </t>
  </si>
  <si>
    <t>A définir</t>
  </si>
  <si>
    <t>Données financières issues des états financiers:</t>
  </si>
  <si>
    <t>PROCEDURES ANALYTIQUES DE SUBSTANCE - CYCLE DES ACHATS</t>
  </si>
  <si>
    <t>#70</t>
  </si>
  <si>
    <t>Taux de change [devise]</t>
  </si>
  <si>
    <t>Px MP</t>
  </si>
  <si>
    <t>Prix officiel de la MP principale au kg</t>
  </si>
  <si>
    <t>#600</t>
  </si>
  <si>
    <t>#601</t>
  </si>
  <si>
    <t>#602</t>
  </si>
  <si>
    <t>Valider le niveau des stocks à la clôture</t>
  </si>
  <si>
    <t>Volume</t>
  </si>
  <si>
    <t>% ristournes sur achats</t>
  </si>
  <si>
    <t>% ristournes</t>
  </si>
  <si>
    <t>Volume produit (m³, unités etc.)</t>
  </si>
  <si>
    <t>Heures de production</t>
  </si>
  <si>
    <t>Nombre d'ETP</t>
  </si>
  <si>
    <t>ETP</t>
  </si>
  <si>
    <t># sites</t>
  </si>
  <si>
    <t>Nombre de sites d'exploitation</t>
  </si>
  <si>
    <t>M2 occupés</t>
  </si>
  <si>
    <t>PAS Achats</t>
  </si>
  <si>
    <t>[Exemple]</t>
  </si>
  <si>
    <t>% cost+</t>
  </si>
  <si>
    <t>H prod</t>
  </si>
  <si>
    <t>Facteurs clefs influençant la précision 
des procédures analytiques de substance</t>
  </si>
  <si>
    <t>Evolution attendue:</t>
  </si>
  <si>
    <t>N Réalisé</t>
  </si>
  <si>
    <t>600 Achats de matières premières</t>
  </si>
  <si>
    <t>601 Achats de fournitures</t>
  </si>
  <si>
    <t>602 Achats de services, travaux et études</t>
  </si>
  <si>
    <t>Valider le montant des achats directs de l'exercice.</t>
  </si>
  <si>
    <t>30 Matières premières</t>
  </si>
  <si>
    <t>33 Produits finis</t>
  </si>
  <si>
    <t>[Exemples]</t>
  </si>
  <si>
    <t>[Exemple] Ventes et prestations de services</t>
  </si>
  <si>
    <t>[Exemple] Achats de matières premières</t>
  </si>
  <si>
    <t>[Exemple] Achats de fournitures</t>
  </si>
  <si>
    <t>[Exemple] Achats de services, travaux et études</t>
  </si>
  <si>
    <t>Source / Remarques</t>
  </si>
  <si>
    <t>Référence tarif (base = 100)</t>
  </si>
  <si>
    <t>Tarif</t>
  </si>
  <si>
    <t>Tx change</t>
  </si>
  <si>
    <t>Valider le niveau de frais généraux dépendant directement du chiffre d'affaires</t>
  </si>
  <si>
    <t>610 Sous-traitants</t>
  </si>
  <si>
    <t>6117 Entretien et réparations – machines, matériel, outillage</t>
  </si>
  <si>
    <t>6125 Consommation eau</t>
  </si>
  <si>
    <t>6126 Consommation gaz</t>
  </si>
  <si>
    <t>6127 Consommation électricité</t>
  </si>
  <si>
    <t>6128 Consommation mazout</t>
  </si>
  <si>
    <t>6130 Commissions sur ventes</t>
  </si>
  <si>
    <t>6131 Commissions sur achats</t>
  </si>
  <si>
    <t xml:space="preserve"> 61333 Bureaux d’études</t>
  </si>
  <si>
    <t>61338 Redevances et royalties sur licences</t>
  </si>
  <si>
    <t>615 Transport et frais y afférents sur ventes</t>
  </si>
  <si>
    <t>617 Personnel intérimaire et personnes mises à la disposition de l'entreprise</t>
  </si>
  <si>
    <t>Valider le niveau des dépenses dépendant des surfaces occupées par l'entreprise</t>
  </si>
  <si>
    <t>6110 Charges locatives terrains</t>
  </si>
  <si>
    <t>6111 Charges locatives constructions</t>
  </si>
  <si>
    <t>6115 Entretien et réparations – terrains</t>
  </si>
  <si>
    <t>6116 Entretien et réparations – constructions</t>
  </si>
  <si>
    <t>6123 Produits d’entretien</t>
  </si>
  <si>
    <t>6140 Assurance incendie</t>
  </si>
  <si>
    <t>640 Précompte immobilier</t>
  </si>
  <si>
    <t>Valider le niveau des dépenses dépendant du personnel occupés par l'entreprise</t>
  </si>
  <si>
    <t># staff</t>
  </si>
  <si>
    <t>Nombre de personnes occupées par l'entreprise</t>
  </si>
  <si>
    <t>6113 Charges locatives matériel roulant</t>
  </si>
  <si>
    <t>6118 Entretien et réparations – matériel roulant</t>
  </si>
  <si>
    <t>6120 Fournitures de bureau et imprimés</t>
  </si>
  <si>
    <t>61330 Secrétariats sociaux</t>
  </si>
  <si>
    <t>61335 Contrôle technique (voitures etc.)</t>
  </si>
  <si>
    <t>6144 Assurance matériel roulant (voitures)</t>
  </si>
  <si>
    <t>6162 Téléphonie</t>
  </si>
  <si>
    <t>61650 Frais de déplacement</t>
  </si>
  <si>
    <t>Outre la définition de l'objectif de ce test, il convient de justifier la pertinence de la procédure à utiliser seule ou conjointement à d'autres tests de détail, en fonction du degré de fiabilité et de prévisibilité attendu des données utilisées (données historiques, désagrégée, budgetées,  ...).</t>
  </si>
  <si>
    <t>L'objectif du test;</t>
  </si>
  <si>
    <t>Les assertions à couvrir par le test;</t>
  </si>
  <si>
    <t>Les corrélations et le pourcentage d'évolution des états financiers attendus;</t>
  </si>
  <si>
    <t>Les états financiers à tester, avec leurs valeurs historiques et attendues;</t>
  </si>
  <si>
    <t>Le calcul de l'écart jugé acceptable;</t>
  </si>
  <si>
    <t>Le calcul de la différence entre la valeur attendue et la valeur apparaissant en comptabilité;</t>
  </si>
  <si>
    <t>Si la différence est supérieure à l'écart jugé acceptable, les explications fournies par la direction et les tests complémentaires à effectuer pour obtenir l'assurance attendue;</t>
  </si>
  <si>
    <t>Les conclusions de notre test, en ce compris la référence vers les documents de travail complémentaires.</t>
  </si>
  <si>
    <t xml:space="preserve">ISA 520 - A16. La détermination par l'auditeur du montant de l'écart avec les valeurs attendues jugé acceptable sans investigations complémentaires est influencée par le seuil de signification et par la compatibilité avec le niveau d'assurance désiré, compte tenu du fait qu'une anomalie, prise individuellement ou en cumulé avec d'autres, pourrait conduire à ce que les états financiers comportent des anomalies significatives. La Norme ISA 330 requiert que l'auditeur recueille des éléments probants d’autant plus concluants que son évaluation des risques est élevée. Par conséquent, dès lors que le risque évalué augmente, le montant de l'écart jugé acceptable sans procéder à des investigations diminue afin d'atteindre le degré désiré d'éléments probants. </t>
  </si>
  <si>
    <t>II-1 SEUILS DE REFERENCE</t>
  </si>
  <si>
    <t>Votre choix ?</t>
  </si>
  <si>
    <t>A commenter</t>
  </si>
  <si>
    <r>
      <rPr>
        <i/>
        <u/>
        <sz val="10"/>
        <color theme="0" tint="-0.499984740745262"/>
        <rFont val="Calibri"/>
        <family val="2"/>
        <scheme val="minor"/>
      </rPr>
      <t>Exemple de fréquence</t>
    </r>
    <r>
      <rPr>
        <i/>
        <sz val="10"/>
        <color theme="0" tint="-0.499984740745262"/>
        <rFont val="Calibri"/>
        <family val="2"/>
        <scheme val="minor"/>
      </rPr>
      <t xml:space="preserve"> : clôtures internes mensuelles, trimestrielles ou annuelles</t>
    </r>
  </si>
  <si>
    <r>
      <rPr>
        <i/>
        <u/>
        <sz val="10"/>
        <color theme="0" tint="-0.499984740745262"/>
        <rFont val="Calibri"/>
        <family val="2"/>
        <scheme val="minor"/>
      </rPr>
      <t>Exemple de désagrégation</t>
    </r>
    <r>
      <rPr>
        <i/>
        <sz val="10"/>
        <color theme="0" tint="-0.499984740745262"/>
        <rFont val="Calibri"/>
        <family val="2"/>
        <scheme val="minor"/>
      </rPr>
      <t xml:space="preserve"> : données analytique exploitables par site, produit, client, …</t>
    </r>
  </si>
  <si>
    <t>Les PAS ne pourront s'envisager qu'en l'absence de risques significatifs résiduels sur le cycle ou la rubrique.</t>
  </si>
  <si>
    <r>
      <rPr>
        <i/>
        <u/>
        <sz val="10"/>
        <color theme="0" tint="-0.499984740745262"/>
        <rFont val="Calibri"/>
        <family val="2"/>
        <scheme val="minor"/>
      </rPr>
      <t>Eléments de jugement</t>
    </r>
    <r>
      <rPr>
        <i/>
        <sz val="10"/>
        <color theme="0" tint="-0.499984740745262"/>
        <rFont val="Calibri"/>
        <family val="2"/>
        <scheme val="minor"/>
      </rPr>
      <t>: absence d'écarts significatifs observés dans le passé entre les résultats réalisés et budgetés par l'entité</t>
    </r>
  </si>
  <si>
    <t>Risque résiduel après prise en considération des mesures de contrôle interne</t>
  </si>
  <si>
    <t>- risques spécifiques liés au cycle</t>
  </si>
  <si>
    <t>- risques liés à l'entité ou à son environnement</t>
  </si>
  <si>
    <t>- niveau de désagrégation des données disponibles</t>
  </si>
  <si>
    <t>- fréquence des contrôles de données par l'entité</t>
  </si>
  <si>
    <t>- fiablité des budgets (si utilisés)</t>
  </si>
  <si>
    <t>- degré de stabilité générale de l'activité</t>
  </si>
  <si>
    <t>- degré de fiabilité des données de référence (extérieures) utilisées</t>
  </si>
  <si>
    <r>
      <rPr>
        <i/>
        <u/>
        <sz val="10"/>
        <color theme="0" tint="-0.499984740745262"/>
        <rFont val="Calibri"/>
        <family val="2"/>
        <scheme val="minor"/>
      </rPr>
      <t>Exemple</t>
    </r>
    <r>
      <rPr>
        <i/>
        <sz val="10"/>
        <color theme="0" tint="-0.499984740745262"/>
        <rFont val="Calibri"/>
        <family val="2"/>
        <scheme val="minor"/>
      </rPr>
      <t xml:space="preserve"> : données sectorielles relevantes publiquement disponibles</t>
    </r>
  </si>
  <si>
    <t>- qualité d'analyse des données comptables réalisés par l'entité</t>
  </si>
  <si>
    <t>A titre indicatif : nombre d'ajustements d'audit proposés traditionnellement</t>
  </si>
  <si>
    <t>- fiabilité et portée des contrôles internes mis en place par l'entité</t>
  </si>
  <si>
    <t>- risques spécifiques liés à la rubrique</t>
  </si>
  <si>
    <t>- risques identifiés de contournement des contrôles par la direction</t>
  </si>
  <si>
    <t>en valeur</t>
  </si>
  <si>
    <t>- autres facteurs (à décrire)</t>
  </si>
  <si>
    <t>- degré de corrélation entre rubriques exploitées</t>
  </si>
  <si>
    <t>(Indicateur "Elevé" = données fiables -&gt; plus d'assurance possible)</t>
  </si>
  <si>
    <t>- degré de comparabilité des données utilisées (secteur, …)</t>
  </si>
  <si>
    <r>
      <t xml:space="preserve">- degré d'utilisation de données </t>
    </r>
    <r>
      <rPr>
        <i/>
        <u/>
        <sz val="11"/>
        <color rgb="FF002060"/>
        <rFont val="Calibri"/>
        <family val="2"/>
        <scheme val="minor"/>
      </rPr>
      <t>non-prospectives</t>
    </r>
  </si>
  <si>
    <t>% 
de la PM</t>
  </si>
  <si>
    <r>
      <t xml:space="preserve">L'écart acceptable sera déterminé sur base du </t>
    </r>
    <r>
      <rPr>
        <u/>
        <sz val="11"/>
        <color theme="1"/>
        <rFont val="Calibri"/>
        <family val="2"/>
        <scheme val="minor"/>
      </rPr>
      <t>Degré de précision des données utilisées</t>
    </r>
    <r>
      <rPr>
        <sz val="11"/>
        <color theme="1"/>
        <rFont val="Calibri"/>
        <family val="2"/>
        <scheme val="minor"/>
      </rPr>
      <t xml:space="preserve"> et de l'</t>
    </r>
    <r>
      <rPr>
        <u/>
        <sz val="11"/>
        <color theme="1"/>
        <rFont val="Calibri"/>
        <family val="2"/>
        <scheme val="minor"/>
      </rPr>
      <t>Assurance recherchée</t>
    </r>
    <r>
      <rPr>
        <sz val="11"/>
        <color theme="1"/>
        <rFont val="Calibri"/>
        <family val="2"/>
        <scheme val="minor"/>
      </rPr>
      <t xml:space="preserve"> par la PAS sur cette base, étant entendu qu'une corrélation existera inévitablement entre ces deux facteurs.</t>
    </r>
  </si>
  <si>
    <t>PROCEDURES ANALYTIQUES DE SUBSTANCE (PAS)</t>
  </si>
  <si>
    <t>Budget/N-1</t>
  </si>
  <si>
    <t>N/N-1</t>
  </si>
  <si>
    <t>Ecart acceptable retenu pour la procédure:</t>
  </si>
  <si>
    <r>
      <t xml:space="preserve">ISA 520.5. Lors de la définition et de la mise en œuvre de procédures analytiques de substance, isolément ou en combinaison avec des vérifications de détail, en tant que contrôles de substance conformément à la Norme ISA 3303, l'auditeur doit: 
(a) Établir la pertinence du recours à des procédures analytiques de substance spécifiques pour des assertions déterminées, en tenant compte des </t>
    </r>
    <r>
      <rPr>
        <i/>
        <u/>
        <sz val="10"/>
        <color theme="0" tint="-0.499984740745262"/>
        <rFont val="Calibri"/>
        <family val="2"/>
        <scheme val="minor"/>
      </rPr>
      <t>risques évalués d'anomalies significatives</t>
    </r>
    <r>
      <rPr>
        <i/>
        <sz val="10"/>
        <color theme="0" tint="-0.499984740745262"/>
        <rFont val="Calibri"/>
        <family val="2"/>
        <scheme val="minor"/>
      </rPr>
      <t xml:space="preserve"> ainsi que, le cas échéant, des vérifications de détail se rapportant à ces mêmes assertions; 
(b) Évaluer la </t>
    </r>
    <r>
      <rPr>
        <i/>
        <u/>
        <sz val="10"/>
        <color theme="0" tint="-0.499984740745262"/>
        <rFont val="Calibri"/>
        <family val="2"/>
        <scheme val="minor"/>
      </rPr>
      <t>fiabilité des données</t>
    </r>
    <r>
      <rPr>
        <i/>
        <sz val="10"/>
        <color theme="0" tint="-0.499984740745262"/>
        <rFont val="Calibri"/>
        <family val="2"/>
        <scheme val="minor"/>
      </rPr>
      <t xml:space="preserve"> sur lesquelles sont fondées ses attentes par rapport à des montants enregistrés ou à des ratios, en tenant compte de leur source, de leur degré de comparabilité, de la nature et de la pertinence des informations disponibles ainsi que des contrôles ayant encadré leur préparation; </t>
    </r>
  </si>
  <si>
    <t>Degré de fiabilité des données utilisées</t>
  </si>
  <si>
    <t>Risque évalué d'anomalies significatives</t>
  </si>
  <si>
    <t>Seuil de signification global</t>
  </si>
  <si>
    <t>Seuil d'anomalies manifestement insignifiantes</t>
  </si>
  <si>
    <t>https://www.gao.gov/assets/gao-18-601g.pdf</t>
  </si>
  <si>
    <t>gao-18-601g Financial audit manual Volume 1 updated April 2020</t>
  </si>
  <si>
    <t>(US Government Accountability Office)</t>
  </si>
  <si>
    <r>
      <t xml:space="preserve">The FAM (Financial Accounting Manual) presents a methodology for performing financial statement audits of federal entities in accordance with professional standards and consists of three volumes. The FAM is a key tool for enhancing accountability over taxpayer-provided resources. 
Financial Audit Manual: Volume 1 (GAO-18-601G) contains </t>
    </r>
    <r>
      <rPr>
        <b/>
        <u/>
        <sz val="11"/>
        <color theme="1"/>
        <rFont val="Calibri"/>
        <family val="2"/>
        <scheme val="minor"/>
      </rPr>
      <t>audit methodology</t>
    </r>
    <r>
      <rPr>
        <b/>
        <sz val="11"/>
        <color theme="1"/>
        <rFont val="Calibri"/>
        <family val="2"/>
        <scheme val="minor"/>
      </rPr>
      <t xml:space="preserve">;
Financial Audit Manual: Volume 2 (GAO-18-625G) provides </t>
    </r>
    <r>
      <rPr>
        <b/>
        <u/>
        <sz val="11"/>
        <color theme="1"/>
        <rFont val="Calibri"/>
        <family val="2"/>
        <scheme val="minor"/>
      </rPr>
      <t>detailed implementation guidance</t>
    </r>
    <r>
      <rPr>
        <b/>
        <sz val="11"/>
        <color theme="1"/>
        <rFont val="Calibri"/>
        <family val="2"/>
        <scheme val="minor"/>
      </rPr>
      <t xml:space="preserve">.
Financial Audit Manual: Volume 3 contains the Federal Financial Reporting </t>
    </r>
    <r>
      <rPr>
        <b/>
        <u/>
        <sz val="11"/>
        <color theme="1"/>
        <rFont val="Calibri"/>
        <family val="2"/>
        <scheme val="minor"/>
      </rPr>
      <t>Checklist</t>
    </r>
    <r>
      <rPr>
        <b/>
        <sz val="11"/>
        <color theme="1"/>
        <rFont val="Calibri"/>
        <family val="2"/>
        <scheme val="minor"/>
      </rPr>
      <t>.</t>
    </r>
  </si>
  <si>
    <t>Plus d'informations à cet égard vous est fournie dans l'onglet 'Ecart acceptable'!A1</t>
  </si>
  <si>
    <t>Seuil de planification (Performance materiality)</t>
  </si>
  <si>
    <t>Objectif:</t>
  </si>
  <si>
    <r>
      <t xml:space="preserve">En l'absence de méthodologie spécifique fournie par les ISA, nous faisons utilement référence à la guidance fournie par la GAO (US Government Accountability Office) dans son manuel comptable (Financial Accounting Manual) au regard du </t>
    </r>
    <r>
      <rPr>
        <i/>
        <u/>
        <sz val="10"/>
        <color theme="0" tint="-0.499984740745262"/>
        <rFont val="Calibri"/>
        <family val="2"/>
        <scheme val="minor"/>
      </rPr>
      <t>degré de confiance</t>
    </r>
    <r>
      <rPr>
        <i/>
        <sz val="10"/>
        <color theme="0" tint="-0.499984740745262"/>
        <rFont val="Calibri"/>
        <family val="2"/>
        <scheme val="minor"/>
      </rPr>
      <t xml:space="preserve"> de l'auditeur vis-à-vis de l'organisation administrative de l'entité auditée et du </t>
    </r>
    <r>
      <rPr>
        <i/>
        <u/>
        <sz val="10"/>
        <color theme="0" tint="-0.499984740745262"/>
        <rFont val="Calibri"/>
        <family val="2"/>
        <scheme val="minor"/>
      </rPr>
      <t>degré de précision des données</t>
    </r>
    <r>
      <rPr>
        <i/>
        <sz val="10"/>
        <color theme="0" tint="-0.499984740745262"/>
        <rFont val="Calibri"/>
        <family val="2"/>
        <scheme val="minor"/>
      </rPr>
      <t xml:space="preserve"> mises à disposition.</t>
    </r>
  </si>
  <si>
    <t>Une PAS est également pertinente lorsqu'il y a un volume important de transactions à analyser.</t>
  </si>
  <si>
    <t>A l'auditeur ensuite de compléter les données de référence qu'il jugera pertinentes pour définir ses attentes, en fonction de la situation de son client, ainsi que de la disponibilité et de la fiabilité d'informations (extra-)comptables.</t>
  </si>
  <si>
    <t>Justification du % retenu au vu des conclusions de votre analyse en partie I.</t>
  </si>
  <si>
    <t>Le niveau d'écart acceptable dépendant fortement du jugement professionnel, ces pourcentages ne sont donnés qu'à titre purement indicatifs. 
Il va sans dire que le professionnel pourra faire appel à une méthodologie différente, à condition de justifier et de documenter son approche en suffisance.</t>
  </si>
  <si>
    <t>REFERENCE:</t>
  </si>
  <si>
    <t>INITIALES/DATE:</t>
  </si>
  <si>
    <t>PROCEDURES ANALYTIQUES DE SUBSTANCE - CONTEXTE GENERAL</t>
  </si>
  <si>
    <t xml:space="preserve">Procédures mises en œuvre </t>
  </si>
  <si>
    <t>Commentez ici la manière dont vous avez validé la fiabilité des données utilisées dans ces PAS:</t>
  </si>
  <si>
    <t>Procédures analytiques de substance</t>
  </si>
  <si>
    <t>Contexte général</t>
  </si>
  <si>
    <t>Client XYZ</t>
  </si>
  <si>
    <t>PROCEDURES ANALYTIQUES DE SUBSTANCE - CYCLE DES VENTES</t>
  </si>
  <si>
    <r>
      <t xml:space="preserve">Au vu du </t>
    </r>
    <r>
      <rPr>
        <b/>
        <u/>
        <sz val="12"/>
        <color rgb="FFFF0000"/>
        <rFont val="Calibri"/>
        <family val="2"/>
        <scheme val="minor"/>
      </rPr>
      <t>risque présumé de fraude</t>
    </r>
    <r>
      <rPr>
        <b/>
        <sz val="12"/>
        <color rgb="FFFF0000"/>
        <rFont val="Calibri"/>
        <family val="2"/>
        <scheme val="minor"/>
      </rPr>
      <t xml:space="preserve"> dans le cycle des Ventes, l'auditeur devra être particulièrement prudent 
dans l'utilisation de Procédures Analytiques de Substance pour ce cycle, et envisager de complémenter ces analyses par des 
Tests de procédures et Autres tests de substance, afin de couvrir de manière adéquate les risques identifiés.</t>
    </r>
  </si>
  <si>
    <t>Heures productives</t>
  </si>
  <si>
    <t>Rist. ventes</t>
  </si>
  <si>
    <t>% ristournes moyennes sur ventes</t>
  </si>
  <si>
    <t>ETP Ouv</t>
  </si>
  <si>
    <t>Nombre d'ETP ouvriers</t>
  </si>
  <si>
    <t>ETP Empl</t>
  </si>
  <si>
    <t>Nombre d'ETP employés</t>
  </si>
  <si>
    <t>Productivité</t>
  </si>
  <si>
    <t>Productivité moyenne</t>
  </si>
  <si>
    <t># Membres</t>
  </si>
  <si>
    <t>Nombre d'adhérents/membres</t>
  </si>
  <si>
    <t>Tx de change</t>
  </si>
  <si>
    <t>Valider le chiffre d'affaires sur base des données de production</t>
  </si>
  <si>
    <t>Existence</t>
  </si>
  <si>
    <t xml:space="preserve">700 Ventes </t>
  </si>
  <si>
    <t>Valider le chiffre d'affaires sur base du nombre de sites d'exploitation</t>
  </si>
  <si>
    <t>PAS Ventes</t>
  </si>
  <si>
    <t>PROCEDURES ANALYTIQUES DE SUBSTANCE - CYCLE DES REMUNERATIONS</t>
  </si>
  <si>
    <t>Prévisibilité des données chiffrées</t>
  </si>
  <si>
    <t>6201</t>
  </si>
  <si>
    <t>[Exemple] 6201 Personnel de direction</t>
  </si>
  <si>
    <t>6202</t>
  </si>
  <si>
    <t>[Exemple] 6202 Employés</t>
  </si>
  <si>
    <t>4550</t>
  </si>
  <si>
    <t>[Exemple] 4550 Rémunérations à payer aux employés</t>
  </si>
  <si>
    <t># Staff</t>
  </si>
  <si>
    <t>Nombre de personnes occupées</t>
  </si>
  <si>
    <t>Indice Empl</t>
  </si>
  <si>
    <t>Indice salarial employés</t>
  </si>
  <si>
    <t>Unités Prod</t>
  </si>
  <si>
    <t>Unités de production</t>
  </si>
  <si>
    <t>Remu var</t>
  </si>
  <si>
    <t>% de rémunération variable</t>
  </si>
  <si>
    <t>Tx ONSS Empl</t>
  </si>
  <si>
    <t>Taux ONSS patronale employés</t>
  </si>
  <si>
    <t>https://www.feb.be/domaines-daction/securite-sociale/cotisations-de-securite-sociale2/cotisations-sociales--premier-trimestre-2020_2020-01-15/</t>
  </si>
  <si>
    <t>Tx ONSS Ouv</t>
  </si>
  <si>
    <t>Taux ONSS patronale ouvriers</t>
  </si>
  <si>
    <t>Tx PV Empl</t>
  </si>
  <si>
    <t>Taux Pécule de vacances employés</t>
  </si>
  <si>
    <t>https://www.feb.be/domaines-daction/rh--personnel/vacances-annuelles/provisions-pour-pecule-de-vacances---bilans-au-31-decembre-2019_2019-11-18/</t>
  </si>
  <si>
    <t>Tx PV Ouv</t>
  </si>
  <si>
    <t>Taux Pécule de vacances ouvriers</t>
  </si>
  <si>
    <t>https://www.onva.fgov.be/fr/calcul-du-p%C3%A9cule-de-vacances</t>
  </si>
  <si>
    <t>Valider le montant des rémunérations et avantages sociaux directs aux employés.</t>
  </si>
  <si>
    <t>6202 Employés</t>
  </si>
  <si>
    <t>4550 Rémunérations à payer aux employés</t>
  </si>
  <si>
    <t>Valider le montant des salaires et avantages sociaux directs aux ouvriers.</t>
  </si>
  <si>
    <t>6203 Ouvriers</t>
  </si>
  <si>
    <t>4551 Salaires à payer aux ouvriers</t>
  </si>
  <si>
    <t>Valider la proportion des cotisations sociales par rapport aux rémunérations brutes.</t>
  </si>
  <si>
    <t>Données de base:</t>
  </si>
  <si>
    <t>6200 Rémunérations brutes Employés</t>
  </si>
  <si>
    <t>6203 Salaires bruts Ouvriers</t>
  </si>
  <si>
    <t>Eléments à tester:</t>
  </si>
  <si>
    <t>6210 Cotisations patronales onss Employés</t>
  </si>
  <si>
    <t>6211 Cotisations patronales onss Ouvriers</t>
  </si>
  <si>
    <t>Valider le montant des provisions pour pécule de vacances au regard des rémunérations brutes</t>
  </si>
  <si>
    <r>
      <rPr>
        <u/>
        <sz val="11"/>
        <color rgb="FFFF0000"/>
        <rFont val="Calibri"/>
        <family val="2"/>
        <scheme val="minor"/>
      </rPr>
      <t>Attention</t>
    </r>
    <r>
      <rPr>
        <sz val="11"/>
        <color rgb="FFFF0000"/>
        <rFont val="Calibri"/>
        <family val="2"/>
        <scheme val="minor"/>
      </rPr>
      <t>: ce simple test ne sera valable qu'en l'absence de mouvements significatifs de personnel sur l'exercice</t>
    </r>
  </si>
  <si>
    <t>4560 Pécules de vacances Employés</t>
  </si>
  <si>
    <t>4561 Pécules de vacances Ouvriers</t>
  </si>
  <si>
    <t>PAS Immo</t>
  </si>
  <si>
    <t>PROCEDURES ANALYTIQUES DE SUBSTANCE - CYCLE DES IMMOBILISES</t>
  </si>
  <si>
    <t>Valider la VNC et le montant des Amortissements actés sur Immobilisés</t>
  </si>
  <si>
    <t>INFORMATIONS PRELIMINAIRES</t>
  </si>
  <si>
    <t>Réponse</t>
  </si>
  <si>
    <t>Commentaire</t>
  </si>
  <si>
    <t>1. Y a-t-il eu un changement apporté aux règles d'évaluation au cours de cet exercice ?</t>
  </si>
  <si>
    <t>2. La VNC N est-elle égale à la VNC N-1 + Acquisitions/cessions - Amortissements de l'exercice ?</t>
  </si>
  <si>
    <t>3. Les amortissements sont-ils pratiqués de manière linéaire ?</t>
  </si>
  <si>
    <t>4. Si des acquisitions/cessions dépassent notre matérialité, ceux-ci sont répartis sur tout l'exercice</t>
  </si>
  <si>
    <r>
      <t xml:space="preserve">V.Acq° </t>
    </r>
    <r>
      <rPr>
        <u/>
        <sz val="11"/>
        <color theme="1"/>
        <rFont val="Calibri"/>
        <family val="2"/>
        <scheme val="minor"/>
      </rPr>
      <t>totale</t>
    </r>
    <r>
      <rPr>
        <sz val="11"/>
        <color theme="1"/>
        <rFont val="Calibri"/>
        <family val="2"/>
        <scheme val="minor"/>
      </rPr>
      <t xml:space="preserve"> des Immobilisations corporelles</t>
    </r>
  </si>
  <si>
    <t>VNC des Immobilisations en cours</t>
  </si>
  <si>
    <t>Valeur totale des Acquisitions de l'exercice</t>
  </si>
  <si>
    <t>Valeur totale des Cessions/désaffectations de l'exercice</t>
  </si>
  <si>
    <t>VNC des Cessions/désaffectations de l'exercice</t>
  </si>
  <si>
    <t>Charge d'amortissement annuelle</t>
  </si>
  <si>
    <t>% moyen d'amortissement annuel (Charge d'amortissement annuelle / V. Acq)</t>
  </si>
  <si>
    <t>20-27</t>
  </si>
  <si>
    <t>Immobilisations corporelles</t>
  </si>
  <si>
    <t>Dotations aux amortissements</t>
  </si>
  <si>
    <t>PAS Payroll</t>
  </si>
  <si>
    <r>
      <t xml:space="preserve">Les tests suivants ont été développé à partir d'exemples simples de corrélation. L'auditeur jugera de leur utilité effective, par cycle, avant dedcider d'y faire appel. Si c'est le cas, il reviendra alors à l'auditeur 
- de commencer par compléter les informations utiles à la compréhension des </t>
    </r>
    <r>
      <rPr>
        <u/>
        <sz val="11"/>
        <color theme="0"/>
        <rFont val="Calibri"/>
        <family val="2"/>
        <scheme val="minor"/>
      </rPr>
      <t>risques de l'entité</t>
    </r>
    <r>
      <rPr>
        <sz val="11"/>
        <color theme="0"/>
        <rFont val="Calibri"/>
        <family val="2"/>
        <scheme val="minor"/>
      </rPr>
      <t xml:space="preserve">, et à la </t>
    </r>
    <r>
      <rPr>
        <u/>
        <sz val="11"/>
        <color theme="0"/>
        <rFont val="Calibri"/>
        <family val="2"/>
        <scheme val="minor"/>
      </rPr>
      <t>fiabilité des données</t>
    </r>
    <r>
      <rPr>
        <sz val="11"/>
        <color theme="0"/>
        <rFont val="Calibri"/>
        <family val="2"/>
        <scheme val="minor"/>
      </rPr>
      <t xml:space="preserve"> dont il dispose;
- de ne retenir que les tests jugés relevants, et de les adapter à la situation de son client et aux données disponibles lui permettant de réaliser de tels tests;
- de compléter les données dans les </t>
    </r>
    <r>
      <rPr>
        <u/>
        <sz val="11"/>
        <color theme="0"/>
        <rFont val="Calibri"/>
        <family val="2"/>
        <scheme val="minor"/>
      </rPr>
      <t>cellules marquées en jaune</t>
    </r>
    <r>
      <rPr>
        <sz val="11"/>
        <color theme="0"/>
        <rFont val="Calibri"/>
        <family val="2"/>
        <scheme val="minor"/>
      </rPr>
      <t xml:space="preserve"> (les chiffres apparaissant actuellement vous étant donnés à titre purement indicatif) en ce compris les données de références jugées utiles en corrélation avec les états financiers audités;
- de remplacer les lignes des états financiers ou données de référence donnés comme [Exemple] par les données les plus représentatives disponibles dans l'entité contrôlée;
- d'ajouter le cas échéant d'autres Procédures Analytiques de Substance s'avérant donner une assurance suffisante dans le contexte de l'audit de l'entité.</t>
    </r>
  </si>
  <si>
    <t>CONTEXTE LIE AU CYCLE</t>
  </si>
  <si>
    <r>
      <t xml:space="preserve">En conclusion, 
Degré d'assurance attendu des </t>
    </r>
    <r>
      <rPr>
        <b/>
        <i/>
        <u/>
        <sz val="11"/>
        <color rgb="FF002060"/>
        <rFont val="Calibri"/>
        <family val="2"/>
        <scheme val="minor"/>
      </rPr>
      <t>Procédures Analytiques de substance</t>
    </r>
    <r>
      <rPr>
        <b/>
        <i/>
        <sz val="11"/>
        <color rgb="FF002060"/>
        <rFont val="Calibri"/>
        <family val="2"/>
        <scheme val="minor"/>
      </rPr>
      <t xml:space="preserve"> ci-dessous</t>
    </r>
  </si>
  <si>
    <r>
      <t xml:space="preserve">Degré d'assurance attendu des </t>
    </r>
    <r>
      <rPr>
        <b/>
        <i/>
        <u/>
        <sz val="11"/>
        <color rgb="FF002060"/>
        <rFont val="Calibri"/>
        <family val="2"/>
        <scheme val="minor"/>
      </rPr>
      <t>Autres procédures de contrôle</t>
    </r>
    <r>
      <rPr>
        <b/>
        <i/>
        <sz val="11"/>
        <color rgb="FF002060"/>
        <rFont val="Calibri"/>
        <family val="2"/>
        <scheme val="minor"/>
      </rPr>
      <t xml:space="preserve"> envisagées</t>
    </r>
  </si>
  <si>
    <t>https://stat.nbb.be/Index.aspx?DataSetCode=IROLOYLD&amp;lang=fr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</si>
</sst>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0%"/>
    <numFmt numFmtId="167" formatCode="_-* #,##0.0\ _€_-;\-* #,##0.0\ _€_-;_-* &quot;-&quot;??\ _€_-;_-@_-"/>
    <numFmt numFmtId="168" formatCode="0.000%"/>
  </numFmts>
  <fonts count="57">
    <font>
      <sz val="11"/>
      <color theme="1"/>
      <name val="Calibri"/>
      <family val="2"/>
      <scheme val="minor"/>
    </font>
    <font>
      <b/>
      <u/>
      <sz val="11"/>
      <name val="Calibri"/>
      <family val="2"/>
      <scheme val="minor"/>
    </font>
    <font>
      <sz val="11"/>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b/>
      <sz val="12"/>
      <color theme="4" tint="-0.249977111117893"/>
      <name val="Calibri"/>
      <family val="2"/>
      <scheme val="minor"/>
    </font>
    <font>
      <sz val="11"/>
      <color theme="4" tint="-0.249977111117893"/>
      <name val="Calibri"/>
      <family val="2"/>
      <scheme val="minor"/>
    </font>
    <font>
      <vertAlign val="superscript"/>
      <sz val="11"/>
      <name val="Calibri"/>
      <family val="2"/>
      <scheme val="minor"/>
    </font>
    <font>
      <b/>
      <u/>
      <sz val="12"/>
      <color theme="1"/>
      <name val="Calibri"/>
      <family val="2"/>
      <scheme val="minor"/>
    </font>
    <font>
      <i/>
      <sz val="10"/>
      <color theme="1"/>
      <name val="Calibri"/>
      <family val="2"/>
      <scheme val="minor"/>
    </font>
    <font>
      <u/>
      <sz val="11"/>
      <name val="Calibri"/>
      <family val="2"/>
      <scheme val="minor"/>
    </font>
    <font>
      <b/>
      <sz val="11"/>
      <name val="Calibri"/>
      <family val="2"/>
      <scheme val="minor"/>
    </font>
    <font>
      <sz val="9"/>
      <color indexed="81"/>
      <name val="Tahoma"/>
      <family val="2"/>
    </font>
    <font>
      <b/>
      <sz val="10"/>
      <name val="Calibri"/>
      <family val="2"/>
      <scheme val="minor"/>
    </font>
    <font>
      <sz val="10"/>
      <name val="Calibri"/>
      <family val="2"/>
      <scheme val="minor"/>
    </font>
    <font>
      <b/>
      <u/>
      <sz val="11"/>
      <color rgb="FF002060"/>
      <name val="Calibri"/>
      <family val="2"/>
      <scheme val="minor"/>
    </font>
    <font>
      <sz val="11"/>
      <color rgb="FF002060"/>
      <name val="Calibri"/>
      <family val="2"/>
      <scheme val="minor"/>
    </font>
    <font>
      <u/>
      <sz val="11"/>
      <color theme="10"/>
      <name val="Calibri"/>
      <family val="2"/>
      <scheme val="minor"/>
    </font>
    <font>
      <b/>
      <u/>
      <sz val="12"/>
      <color theme="10"/>
      <name val="Calibri"/>
      <family val="2"/>
      <scheme val="minor"/>
    </font>
    <font>
      <sz val="11"/>
      <color theme="0"/>
      <name val="Calibri"/>
      <family val="2"/>
      <scheme val="minor"/>
    </font>
    <font>
      <b/>
      <u/>
      <sz val="14"/>
      <color rgb="FF00B050"/>
      <name val="Calibri"/>
      <family val="2"/>
      <scheme val="minor"/>
    </font>
    <font>
      <u/>
      <sz val="11"/>
      <color theme="0"/>
      <name val="Calibri"/>
      <family val="2"/>
      <scheme val="minor"/>
    </font>
    <font>
      <b/>
      <sz val="11"/>
      <color rgb="FF002060"/>
      <name val="Calibri"/>
      <family val="2"/>
      <scheme val="minor"/>
    </font>
    <font>
      <b/>
      <sz val="11"/>
      <color theme="4" tint="-0.249977111117893"/>
      <name val="Calibri"/>
      <family val="2"/>
      <scheme val="minor"/>
    </font>
    <font>
      <i/>
      <sz val="10"/>
      <name val="Calibri"/>
      <family val="2"/>
      <scheme val="minor"/>
    </font>
    <font>
      <b/>
      <sz val="14"/>
      <color theme="0"/>
      <name val="Calibri"/>
      <family val="2"/>
      <scheme val="minor"/>
    </font>
    <font>
      <b/>
      <i/>
      <sz val="11"/>
      <color rgb="FF002060"/>
      <name val="Calibri"/>
      <family val="2"/>
      <scheme val="minor"/>
    </font>
    <font>
      <sz val="10"/>
      <color theme="6" tint="0.39997558519241921"/>
      <name val="Calibri"/>
      <family val="2"/>
      <scheme val="minor"/>
    </font>
    <font>
      <b/>
      <sz val="11"/>
      <color rgb="FFFF0000"/>
      <name val="Calibri"/>
      <family val="2"/>
      <scheme val="minor"/>
    </font>
    <font>
      <b/>
      <u/>
      <sz val="14"/>
      <color theme="3"/>
      <name val="Calibri"/>
      <family val="2"/>
      <scheme val="minor"/>
    </font>
    <font>
      <b/>
      <sz val="12"/>
      <color theme="1"/>
      <name val="Calibri"/>
      <family val="2"/>
      <scheme val="minor"/>
    </font>
    <font>
      <b/>
      <sz val="12"/>
      <color theme="3"/>
      <name val="Calibri"/>
      <family val="2"/>
      <scheme val="minor"/>
    </font>
    <font>
      <b/>
      <sz val="10"/>
      <color rgb="FFFF0000"/>
      <name val="Calibri"/>
      <family val="2"/>
      <scheme val="minor"/>
    </font>
    <font>
      <b/>
      <i/>
      <u/>
      <sz val="11"/>
      <color rgb="FF002060"/>
      <name val="Calibri"/>
      <family val="2"/>
      <scheme val="minor"/>
    </font>
    <font>
      <i/>
      <sz val="11"/>
      <color rgb="FF002060"/>
      <name val="Calibri"/>
      <family val="2"/>
      <scheme val="minor"/>
    </font>
    <font>
      <b/>
      <i/>
      <u val="singleAccounting"/>
      <sz val="11"/>
      <color rgb="FF002060"/>
      <name val="Calibri"/>
      <family val="2"/>
      <scheme val="minor"/>
    </font>
    <font>
      <sz val="10"/>
      <color theme="0" tint="-0.499984740745262"/>
      <name val="Calibri"/>
      <family val="2"/>
      <scheme val="minor"/>
    </font>
    <font>
      <i/>
      <sz val="10"/>
      <color theme="0" tint="-0.499984740745262"/>
      <name val="Trebuchet MS"/>
      <family val="2"/>
    </font>
    <font>
      <i/>
      <sz val="10"/>
      <color theme="0" tint="-0.499984740745262"/>
      <name val="Calibri"/>
      <family val="2"/>
      <scheme val="minor"/>
    </font>
    <font>
      <i/>
      <u/>
      <sz val="10"/>
      <color theme="0" tint="-0.499984740745262"/>
      <name val="Calibri"/>
      <family val="2"/>
      <scheme val="minor"/>
    </font>
    <font>
      <i/>
      <u/>
      <sz val="11"/>
      <color rgb="FF002060"/>
      <name val="Calibri"/>
      <family val="2"/>
      <scheme val="minor"/>
    </font>
    <font>
      <i/>
      <sz val="11"/>
      <color theme="0" tint="-0.499984740745262"/>
      <name val="Calibri"/>
      <family val="2"/>
      <scheme val="minor"/>
    </font>
    <font>
      <sz val="10"/>
      <color theme="0"/>
      <name val="Calibri"/>
      <family val="2"/>
      <scheme val="minor"/>
    </font>
    <font>
      <b/>
      <i/>
      <u/>
      <sz val="11"/>
      <color theme="1"/>
      <name val="Calibri"/>
      <family val="2"/>
      <scheme val="minor"/>
    </font>
    <font>
      <b/>
      <u/>
      <sz val="11"/>
      <color theme="1"/>
      <name val="Calibri"/>
      <family val="2"/>
      <scheme val="minor"/>
    </font>
    <font>
      <b/>
      <i/>
      <sz val="9"/>
      <color rgb="FF002060"/>
      <name val="Arial"/>
      <family val="2"/>
    </font>
    <font>
      <u/>
      <sz val="9"/>
      <color indexed="81"/>
      <name val="Tahoma"/>
      <family val="2"/>
    </font>
    <font>
      <u/>
      <sz val="10"/>
      <color theme="10"/>
      <name val="Calibri"/>
      <family val="2"/>
      <scheme val="minor"/>
    </font>
    <font>
      <i/>
      <sz val="11"/>
      <color rgb="FF00B050"/>
      <name val="Calibri"/>
      <family val="2"/>
      <scheme val="minor"/>
    </font>
    <font>
      <sz val="11"/>
      <color rgb="FF00B050"/>
      <name val="Calibri"/>
      <family val="2"/>
      <scheme val="minor"/>
    </font>
    <font>
      <b/>
      <sz val="16"/>
      <color theme="0"/>
      <name val="Calibri"/>
      <family val="2"/>
      <scheme val="minor"/>
    </font>
    <font>
      <b/>
      <sz val="12"/>
      <color rgb="FFFF0000"/>
      <name val="Calibri"/>
      <family val="2"/>
      <scheme val="minor"/>
    </font>
    <font>
      <b/>
      <u/>
      <sz val="12"/>
      <color rgb="FFFF0000"/>
      <name val="Calibri"/>
      <family val="2"/>
      <scheme val="minor"/>
    </font>
    <font>
      <sz val="11"/>
      <color rgb="FFFF0000"/>
      <name val="Calibri"/>
      <family val="2"/>
      <scheme val="minor"/>
    </font>
    <font>
      <u/>
      <sz val="11"/>
      <color rgb="FFFF0000"/>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FFFF99"/>
        <bgColor indexed="64"/>
      </patternFill>
    </fill>
    <fill>
      <patternFill patternType="solid">
        <fgColor rgb="FF002060"/>
        <bgColor indexed="64"/>
      </patternFill>
    </fill>
    <fill>
      <patternFill patternType="solid">
        <fgColor theme="1" tint="0.499984740745262"/>
        <bgColor indexed="64"/>
      </patternFill>
    </fill>
  </fills>
  <borders count="65">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bottom/>
      <diagonal/>
    </border>
    <border>
      <left/>
      <right style="thin">
        <color indexed="64"/>
      </right>
      <top/>
      <bottom/>
      <diagonal/>
    </border>
    <border>
      <left style="thin">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auto="1"/>
      </bottom>
      <diagonal/>
    </border>
    <border>
      <left/>
      <right style="thick">
        <color indexed="64"/>
      </right>
      <top/>
      <bottom style="thin">
        <color auto="1"/>
      </bottom>
      <diagonal/>
    </border>
    <border>
      <left/>
      <right style="thick">
        <color indexed="64"/>
      </right>
      <top style="thin">
        <color auto="1"/>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ck">
        <color indexed="64"/>
      </right>
      <top style="thin">
        <color auto="1"/>
      </top>
      <bottom style="thin">
        <color indexed="64"/>
      </bottom>
      <diagonal/>
    </border>
    <border>
      <left style="thin">
        <color indexed="64"/>
      </left>
      <right style="thick">
        <color indexed="64"/>
      </right>
      <top style="thin">
        <color auto="1"/>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0" fontId="19" fillId="0" borderId="0" applyNumberFormat="0" applyFill="0" applyBorder="0" applyAlignment="0" applyProtection="0"/>
  </cellStyleXfs>
  <cellXfs count="642">
    <xf numFmtId="0" fontId="0" fillId="0" borderId="0" xfId="0"/>
    <xf numFmtId="0" fontId="1" fillId="0" borderId="4" xfId="0" applyFont="1" applyBorder="1" applyAlignment="1">
      <alignment horizontal="center" vertical="top" wrapText="1"/>
    </xf>
    <xf numFmtId="0" fontId="2" fillId="0" borderId="0" xfId="0" applyFont="1" applyAlignment="1">
      <alignment vertical="top"/>
    </xf>
    <xf numFmtId="0" fontId="2" fillId="0" borderId="0" xfId="0" applyFont="1" applyBorder="1" applyAlignment="1">
      <alignment horizontal="left" vertical="top" wrapText="1"/>
    </xf>
    <xf numFmtId="0" fontId="2" fillId="0" borderId="0" xfId="0" applyFont="1" applyAlignment="1">
      <alignment horizontal="left" vertical="top"/>
    </xf>
    <xf numFmtId="0" fontId="2" fillId="0" borderId="9" xfId="0" applyFont="1" applyBorder="1" applyAlignment="1">
      <alignment horizontal="left" vertical="top" wrapText="1"/>
    </xf>
    <xf numFmtId="0" fontId="2" fillId="0" borderId="14" xfId="0" applyFont="1" applyBorder="1" applyAlignment="1">
      <alignment horizontal="left" vertical="top" wrapText="1"/>
    </xf>
    <xf numFmtId="0" fontId="2" fillId="0" borderId="22" xfId="0" applyFont="1" applyBorder="1" applyAlignment="1">
      <alignment horizontal="left" vertical="top"/>
    </xf>
    <xf numFmtId="0" fontId="2" fillId="0" borderId="11" xfId="0" applyFont="1" applyBorder="1" applyAlignment="1">
      <alignment horizontal="left" vertical="top"/>
    </xf>
    <xf numFmtId="0" fontId="2" fillId="0" borderId="11" xfId="0" applyFont="1" applyBorder="1" applyAlignment="1">
      <alignment horizontal="left" vertical="top" wrapText="1"/>
    </xf>
    <xf numFmtId="0" fontId="2" fillId="0" borderId="23" xfId="0" applyFont="1" applyBorder="1" applyAlignment="1">
      <alignment horizontal="left" vertical="top"/>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4" fillId="0" borderId="6" xfId="0" applyFont="1" applyBorder="1" applyAlignment="1"/>
    <xf numFmtId="0" fontId="7" fillId="0" borderId="0" xfId="0" applyFont="1" applyBorder="1"/>
    <xf numFmtId="0" fontId="0" fillId="0" borderId="33" xfId="0" applyBorder="1"/>
    <xf numFmtId="0" fontId="0" fillId="0" borderId="34" xfId="0" applyBorder="1"/>
    <xf numFmtId="0" fontId="0" fillId="0" borderId="35" xfId="0" applyBorder="1"/>
    <xf numFmtId="0" fontId="8" fillId="0" borderId="0" xfId="0" applyFont="1" applyBorder="1"/>
    <xf numFmtId="164" fontId="8" fillId="0" borderId="0" xfId="0" applyNumberFormat="1" applyFont="1" applyBorder="1" applyAlignment="1">
      <alignment horizontal="right"/>
    </xf>
    <xf numFmtId="0" fontId="0" fillId="0" borderId="0" xfId="0" applyFont="1" applyFill="1" applyBorder="1"/>
    <xf numFmtId="0" fontId="0" fillId="0" borderId="17" xfId="0" applyFont="1" applyFill="1" applyBorder="1"/>
    <xf numFmtId="0" fontId="10" fillId="0" borderId="0" xfId="0" applyFont="1"/>
    <xf numFmtId="0" fontId="0" fillId="0" borderId="0" xfId="0" applyAlignment="1">
      <alignment vertical="top" wrapText="1"/>
    </xf>
    <xf numFmtId="0" fontId="0" fillId="0" borderId="0" xfId="0" applyAlignment="1">
      <alignment vertical="top"/>
    </xf>
    <xf numFmtId="0" fontId="4"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wrapText="1" indent="2"/>
    </xf>
    <xf numFmtId="0" fontId="11" fillId="0" borderId="0" xfId="0" applyFont="1" applyAlignment="1">
      <alignment horizontal="left" vertical="top" wrapText="1"/>
    </xf>
    <xf numFmtId="0" fontId="0" fillId="5" borderId="0" xfId="0" applyFill="1" applyAlignment="1">
      <alignment vertical="top" wrapText="1"/>
    </xf>
    <xf numFmtId="0" fontId="4" fillId="5" borderId="0" xfId="0" applyFont="1" applyFill="1" applyAlignment="1">
      <alignment vertical="top" wrapText="1"/>
    </xf>
    <xf numFmtId="0" fontId="0" fillId="0" borderId="0" xfId="0" applyAlignment="1">
      <alignment horizontal="left" vertical="top" wrapText="1" indent="2"/>
    </xf>
    <xf numFmtId="0" fontId="0" fillId="0" borderId="0" xfId="0" applyAlignment="1">
      <alignment horizontal="left"/>
    </xf>
    <xf numFmtId="0" fontId="8" fillId="0" borderId="17" xfId="0" applyFont="1" applyBorder="1"/>
    <xf numFmtId="0" fontId="0" fillId="0" borderId="0" xfId="0" applyFont="1"/>
    <xf numFmtId="0" fontId="7" fillId="0" borderId="0" xfId="0" applyFont="1" applyBorder="1" applyAlignment="1">
      <alignment horizontal="center"/>
    </xf>
    <xf numFmtId="0" fontId="8" fillId="0" borderId="0" xfId="0" applyFont="1" applyFill="1" applyBorder="1"/>
    <xf numFmtId="164" fontId="4" fillId="0" borderId="0" xfId="0" applyNumberFormat="1" applyFont="1" applyFill="1" applyBorder="1" applyAlignment="1">
      <alignment horizontal="left"/>
    </xf>
    <xf numFmtId="0" fontId="20" fillId="0" borderId="0" xfId="3" applyFont="1" applyAlignment="1">
      <alignment vertical="top"/>
    </xf>
    <xf numFmtId="164" fontId="0" fillId="0" borderId="0" xfId="1" applyFont="1"/>
    <xf numFmtId="0" fontId="15" fillId="0" borderId="5" xfId="0" applyFont="1" applyBorder="1"/>
    <xf numFmtId="0" fontId="15" fillId="0" borderId="6" xfId="0" applyFont="1" applyBorder="1"/>
    <xf numFmtId="0" fontId="26" fillId="0" borderId="0" xfId="0" applyFont="1"/>
    <xf numFmtId="14" fontId="15" fillId="0" borderId="17" xfId="0" applyNumberFormat="1" applyFont="1" applyBorder="1"/>
    <xf numFmtId="0" fontId="15" fillId="0" borderId="17" xfId="0" applyFont="1" applyBorder="1"/>
    <xf numFmtId="0" fontId="16" fillId="0" borderId="0" xfId="0" applyFont="1" applyBorder="1"/>
    <xf numFmtId="14" fontId="15" fillId="0" borderId="0" xfId="0" applyNumberFormat="1" applyFont="1" applyBorder="1"/>
    <xf numFmtId="14" fontId="15" fillId="0" borderId="0" xfId="0" applyNumberFormat="1" applyFont="1" applyBorder="1" applyAlignment="1">
      <alignment horizontal="center"/>
    </xf>
    <xf numFmtId="0" fontId="15" fillId="0" borderId="0" xfId="0" applyFont="1" applyBorder="1"/>
    <xf numFmtId="0" fontId="0" fillId="0" borderId="0" xfId="0" applyFont="1" applyAlignment="1">
      <alignment horizontal="center"/>
    </xf>
    <xf numFmtId="0" fontId="0" fillId="0" borderId="0" xfId="0" applyFont="1" applyFill="1" applyBorder="1" applyAlignment="1">
      <alignment horizontal="left" vertical="center" wrapText="1"/>
    </xf>
    <xf numFmtId="0" fontId="0" fillId="0" borderId="0" xfId="0" applyFont="1" applyBorder="1"/>
    <xf numFmtId="0" fontId="0" fillId="0" borderId="0" xfId="0" applyFont="1" applyBorder="1" applyAlignment="1">
      <alignment horizontal="center"/>
    </xf>
    <xf numFmtId="0" fontId="0" fillId="0" borderId="6" xfId="0" applyFont="1" applyBorder="1"/>
    <xf numFmtId="0" fontId="0" fillId="0" borderId="0" xfId="0" applyFont="1" applyBorder="1" applyAlignment="1">
      <alignment vertical="top"/>
    </xf>
    <xf numFmtId="0" fontId="0" fillId="0" borderId="0" xfId="0" applyFont="1" applyBorder="1" applyAlignment="1">
      <alignment vertical="center"/>
    </xf>
    <xf numFmtId="0" fontId="0" fillId="0" borderId="12" xfId="0" applyFont="1" applyBorder="1" applyAlignment="1">
      <alignment vertical="center"/>
    </xf>
    <xf numFmtId="0" fontId="0" fillId="0" borderId="17" xfId="0" applyFont="1" applyFill="1" applyBorder="1" applyAlignment="1">
      <alignment vertical="top"/>
    </xf>
    <xf numFmtId="0" fontId="0" fillId="0" borderId="17" xfId="0" applyFont="1" applyBorder="1"/>
    <xf numFmtId="0" fontId="0" fillId="0" borderId="17" xfId="0" applyFont="1" applyBorder="1" applyAlignment="1">
      <alignment vertical="center"/>
    </xf>
    <xf numFmtId="0" fontId="0" fillId="0" borderId="18" xfId="0" applyFont="1" applyBorder="1" applyAlignment="1">
      <alignment vertical="center"/>
    </xf>
    <xf numFmtId="0" fontId="0" fillId="0" borderId="0" xfId="0" applyFont="1" applyFill="1" applyBorder="1" applyAlignment="1">
      <alignment horizontal="center"/>
    </xf>
    <xf numFmtId="0" fontId="0" fillId="0" borderId="11" xfId="0" applyFont="1" applyBorder="1"/>
    <xf numFmtId="0" fontId="0" fillId="0" borderId="16" xfId="0" applyFont="1" applyBorder="1"/>
    <xf numFmtId="0" fontId="0" fillId="0" borderId="17" xfId="0" quotePrefix="1" applyFont="1" applyBorder="1"/>
    <xf numFmtId="0" fontId="0" fillId="0" borderId="0" xfId="0" quotePrefix="1" applyFont="1" applyFill="1" applyBorder="1"/>
    <xf numFmtId="0" fontId="4" fillId="0" borderId="31" xfId="0" applyFont="1" applyBorder="1"/>
    <xf numFmtId="0" fontId="0" fillId="0" borderId="32" xfId="0" applyFont="1" applyBorder="1"/>
    <xf numFmtId="0" fontId="7" fillId="0" borderId="0" xfId="0" applyFont="1" applyBorder="1" applyAlignment="1">
      <alignment horizontal="center" vertical="top"/>
    </xf>
    <xf numFmtId="0" fontId="2" fillId="0" borderId="0" xfId="0" applyFont="1" applyBorder="1" applyAlignment="1">
      <alignment vertical="top" wrapText="1"/>
    </xf>
    <xf numFmtId="0" fontId="2" fillId="0" borderId="17" xfId="0" applyFont="1" applyBorder="1" applyAlignment="1">
      <alignment vertical="top" wrapText="1"/>
    </xf>
    <xf numFmtId="0" fontId="0" fillId="0" borderId="0" xfId="0" applyFont="1" applyBorder="1" applyAlignment="1"/>
    <xf numFmtId="0" fontId="28" fillId="0" borderId="5" xfId="0" applyFont="1" applyBorder="1"/>
    <xf numFmtId="0" fontId="28" fillId="0" borderId="11" xfId="0" applyFont="1" applyBorder="1"/>
    <xf numFmtId="165" fontId="0" fillId="0" borderId="11" xfId="1" applyNumberFormat="1" applyFont="1" applyBorder="1"/>
    <xf numFmtId="165" fontId="0" fillId="0" borderId="29" xfId="1" applyNumberFormat="1" applyFont="1" applyBorder="1"/>
    <xf numFmtId="165" fontId="0" fillId="0" borderId="12" xfId="1" applyNumberFormat="1" applyFont="1" applyBorder="1"/>
    <xf numFmtId="165" fontId="18" fillId="0" borderId="16" xfId="1" applyNumberFormat="1" applyFont="1" applyBorder="1"/>
    <xf numFmtId="165" fontId="18" fillId="0" borderId="30" xfId="1" applyNumberFormat="1" applyFont="1" applyBorder="1"/>
    <xf numFmtId="165" fontId="18" fillId="0" borderId="18" xfId="1" applyNumberFormat="1" applyFont="1" applyBorder="1"/>
    <xf numFmtId="0" fontId="19" fillId="0" borderId="0" xfId="3" applyFill="1" applyBorder="1" applyAlignment="1">
      <alignment horizontal="center"/>
    </xf>
    <xf numFmtId="0" fontId="0" fillId="0" borderId="31" xfId="0" applyFont="1" applyFill="1" applyBorder="1" applyAlignment="1"/>
    <xf numFmtId="0" fontId="0" fillId="0" borderId="32" xfId="0" applyFont="1" applyFill="1" applyBorder="1" applyAlignment="1"/>
    <xf numFmtId="164" fontId="0" fillId="0" borderId="0" xfId="0" applyNumberFormat="1" applyFont="1" applyFill="1" applyBorder="1" applyAlignment="1">
      <alignment vertical="center" textRotation="90"/>
    </xf>
    <xf numFmtId="0" fontId="24" fillId="0" borderId="0" xfId="0" applyFont="1" applyBorder="1" applyAlignment="1">
      <alignment vertical="center"/>
    </xf>
    <xf numFmtId="0" fontId="24" fillId="0" borderId="17" xfId="0" applyFont="1" applyBorder="1" applyAlignment="1">
      <alignment vertical="center"/>
    </xf>
    <xf numFmtId="0" fontId="24" fillId="0" borderId="4" xfId="0" applyFont="1" applyBorder="1" applyAlignment="1">
      <alignment horizontal="center"/>
    </xf>
    <xf numFmtId="0" fontId="24" fillId="0" borderId="27" xfId="0" applyFont="1" applyBorder="1" applyAlignment="1">
      <alignment horizontal="center"/>
    </xf>
    <xf numFmtId="0" fontId="28" fillId="0" borderId="31" xfId="0" applyFont="1" applyBorder="1"/>
    <xf numFmtId="0" fontId="25" fillId="0" borderId="17" xfId="0" applyFont="1" applyBorder="1" applyAlignment="1">
      <alignment vertical="center"/>
    </xf>
    <xf numFmtId="0" fontId="0" fillId="0" borderId="0" xfId="0" applyFont="1" applyFill="1" applyBorder="1" applyAlignment="1"/>
    <xf numFmtId="0" fontId="0" fillId="0" borderId="0" xfId="0" applyFont="1" applyAlignment="1"/>
    <xf numFmtId="0" fontId="0" fillId="0" borderId="27" xfId="0" applyFont="1" applyFill="1" applyBorder="1" applyAlignment="1"/>
    <xf numFmtId="0" fontId="25" fillId="0" borderId="0" xfId="0" applyFont="1" applyBorder="1" applyAlignment="1">
      <alignment horizontal="right" vertical="center"/>
    </xf>
    <xf numFmtId="0" fontId="0" fillId="3" borderId="16" xfId="0" applyFont="1" applyFill="1" applyBorder="1"/>
    <xf numFmtId="0" fontId="25" fillId="3" borderId="28" xfId="0" applyFont="1" applyFill="1" applyBorder="1" applyAlignment="1">
      <alignment horizontal="center"/>
    </xf>
    <xf numFmtId="0" fontId="25" fillId="3" borderId="7" xfId="0" applyFont="1" applyFill="1" applyBorder="1" applyAlignment="1">
      <alignment horizontal="center"/>
    </xf>
    <xf numFmtId="165" fontId="0" fillId="3" borderId="5" xfId="1" applyNumberFormat="1" applyFont="1" applyFill="1" applyBorder="1"/>
    <xf numFmtId="165" fontId="0" fillId="3" borderId="28" xfId="1" applyNumberFormat="1" applyFont="1" applyFill="1" applyBorder="1"/>
    <xf numFmtId="165" fontId="0" fillId="3" borderId="7" xfId="1" applyNumberFormat="1" applyFont="1" applyFill="1" applyBorder="1"/>
    <xf numFmtId="165" fontId="0" fillId="3" borderId="11" xfId="1" applyNumberFormat="1" applyFont="1" applyFill="1" applyBorder="1"/>
    <xf numFmtId="165" fontId="0" fillId="3" borderId="29" xfId="1" applyNumberFormat="1" applyFont="1" applyFill="1" applyBorder="1"/>
    <xf numFmtId="165" fontId="0" fillId="3" borderId="12" xfId="1" applyNumberFormat="1" applyFont="1" applyFill="1" applyBorder="1"/>
    <xf numFmtId="165" fontId="0" fillId="3" borderId="16" xfId="1" applyNumberFormat="1" applyFont="1" applyFill="1" applyBorder="1"/>
    <xf numFmtId="165" fontId="0" fillId="3" borderId="30" xfId="1" applyNumberFormat="1" applyFont="1" applyFill="1" applyBorder="1"/>
    <xf numFmtId="165" fontId="0" fillId="3" borderId="18" xfId="1" applyNumberFormat="1" applyFont="1" applyFill="1" applyBorder="1"/>
    <xf numFmtId="0" fontId="0" fillId="0" borderId="0" xfId="0" quotePrefix="1" applyFont="1" applyBorder="1"/>
    <xf numFmtId="0" fontId="0" fillId="0" borderId="36" xfId="0" applyFont="1" applyBorder="1" applyAlignment="1">
      <alignment horizontal="center"/>
    </xf>
    <xf numFmtId="0" fontId="0" fillId="0" borderId="37" xfId="0" applyFont="1" applyBorder="1"/>
    <xf numFmtId="0" fontId="24" fillId="0" borderId="37" xfId="0" applyFont="1" applyBorder="1" applyAlignment="1">
      <alignment vertical="center" wrapText="1"/>
    </xf>
    <xf numFmtId="0" fontId="0" fillId="0" borderId="37" xfId="0" applyFont="1" applyBorder="1" applyAlignment="1">
      <alignment vertical="center"/>
    </xf>
    <xf numFmtId="0" fontId="0" fillId="0" borderId="38" xfId="0" applyFont="1" applyBorder="1" applyAlignment="1">
      <alignment vertical="center"/>
    </xf>
    <xf numFmtId="0" fontId="0" fillId="0" borderId="39" xfId="0" applyFont="1" applyBorder="1" applyAlignment="1">
      <alignment horizontal="center"/>
    </xf>
    <xf numFmtId="0" fontId="0" fillId="0" borderId="40" xfId="0" applyFont="1" applyBorder="1" applyAlignment="1">
      <alignment vertical="center"/>
    </xf>
    <xf numFmtId="0" fontId="0" fillId="0" borderId="41" xfId="0" applyFont="1" applyBorder="1" applyAlignment="1">
      <alignment horizontal="center"/>
    </xf>
    <xf numFmtId="0" fontId="0" fillId="0" borderId="42" xfId="0" applyFont="1" applyBorder="1" applyAlignment="1">
      <alignment vertical="center"/>
    </xf>
    <xf numFmtId="0" fontId="0" fillId="0" borderId="40" xfId="0" applyFont="1" applyBorder="1"/>
    <xf numFmtId="0" fontId="7" fillId="0" borderId="39" xfId="0" applyFont="1" applyBorder="1" applyAlignment="1">
      <alignment horizontal="center"/>
    </xf>
    <xf numFmtId="0" fontId="8" fillId="0" borderId="40" xfId="0" applyFont="1" applyBorder="1"/>
    <xf numFmtId="0" fontId="25" fillId="3" borderId="43" xfId="0" applyFont="1" applyFill="1" applyBorder="1" applyAlignment="1">
      <alignment horizontal="center"/>
    </xf>
    <xf numFmtId="0" fontId="0" fillId="3" borderId="43" xfId="0" applyFont="1" applyFill="1" applyBorder="1" applyAlignment="1">
      <alignment horizontal="center"/>
    </xf>
    <xf numFmtId="0" fontId="0" fillId="3" borderId="40" xfId="0" applyFont="1" applyFill="1" applyBorder="1" applyAlignment="1">
      <alignment horizontal="center"/>
    </xf>
    <xf numFmtId="0" fontId="0" fillId="0" borderId="40" xfId="0" applyFont="1" applyFill="1" applyBorder="1"/>
    <xf numFmtId="0" fontId="0" fillId="0" borderId="39" xfId="0" applyFont="1" applyFill="1" applyBorder="1"/>
    <xf numFmtId="0" fontId="0" fillId="0" borderId="44" xfId="0" applyFont="1" applyBorder="1" applyAlignment="1">
      <alignment horizontal="center"/>
    </xf>
    <xf numFmtId="0" fontId="0" fillId="0" borderId="45" xfId="0" applyFont="1" applyFill="1" applyBorder="1"/>
    <xf numFmtId="0" fontId="0" fillId="0" borderId="46" xfId="0" applyFont="1" applyFill="1" applyBorder="1"/>
    <xf numFmtId="166" fontId="25" fillId="0" borderId="17" xfId="2" applyNumberFormat="1" applyFont="1" applyBorder="1" applyAlignment="1">
      <alignment vertical="center"/>
    </xf>
    <xf numFmtId="0" fontId="16" fillId="3" borderId="11" xfId="0" applyFont="1" applyFill="1" applyBorder="1"/>
    <xf numFmtId="166" fontId="0" fillId="3" borderId="12" xfId="0" applyNumberFormat="1" applyFont="1" applyFill="1" applyBorder="1"/>
    <xf numFmtId="166" fontId="0" fillId="3" borderId="29" xfId="0" applyNumberFormat="1" applyFont="1" applyFill="1" applyBorder="1"/>
    <xf numFmtId="0" fontId="0" fillId="3" borderId="17" xfId="0" applyFont="1" applyFill="1" applyBorder="1" applyAlignment="1"/>
    <xf numFmtId="0" fontId="0" fillId="3" borderId="30" xfId="0" applyFont="1" applyFill="1" applyBorder="1"/>
    <xf numFmtId="164" fontId="0" fillId="3" borderId="18" xfId="0" applyNumberFormat="1" applyFont="1" applyFill="1" applyBorder="1" applyAlignment="1">
      <alignment vertical="center" textRotation="90"/>
    </xf>
    <xf numFmtId="0" fontId="0" fillId="3" borderId="0" xfId="0" applyFont="1" applyFill="1" applyBorder="1" applyAlignment="1"/>
    <xf numFmtId="0" fontId="15" fillId="0" borderId="16" xfId="0" applyFont="1" applyBorder="1"/>
    <xf numFmtId="0" fontId="31" fillId="0" borderId="0" xfId="3" applyFont="1" applyAlignment="1">
      <alignment vertical="top"/>
    </xf>
    <xf numFmtId="0" fontId="32" fillId="0" borderId="0" xfId="0" applyFont="1"/>
    <xf numFmtId="0" fontId="33" fillId="0" borderId="0" xfId="0" applyFont="1"/>
    <xf numFmtId="0" fontId="22" fillId="0" borderId="0" xfId="3" applyFont="1" applyAlignment="1">
      <alignment vertical="top"/>
    </xf>
    <xf numFmtId="0" fontId="0" fillId="3" borderId="42" xfId="0" applyFont="1" applyFill="1" applyBorder="1" applyAlignment="1">
      <alignment horizontal="center"/>
    </xf>
    <xf numFmtId="164" fontId="0" fillId="0" borderId="0" xfId="1" applyFont="1" applyFill="1"/>
    <xf numFmtId="0" fontId="29" fillId="0" borderId="0" xfId="0" applyFont="1" applyBorder="1"/>
    <xf numFmtId="0" fontId="29" fillId="0" borderId="0" xfId="0" applyFont="1" applyFill="1" applyBorder="1"/>
    <xf numFmtId="0" fontId="29" fillId="0" borderId="0" xfId="0" quotePrefix="1" applyFont="1" applyBorder="1"/>
    <xf numFmtId="166" fontId="0" fillId="3" borderId="28" xfId="2" applyNumberFormat="1" applyFont="1" applyFill="1" applyBorder="1"/>
    <xf numFmtId="166" fontId="0" fillId="3" borderId="12" xfId="2" applyNumberFormat="1" applyFont="1" applyFill="1" applyBorder="1"/>
    <xf numFmtId="0" fontId="35" fillId="0" borderId="5" xfId="0" applyFont="1" applyBorder="1"/>
    <xf numFmtId="0" fontId="0" fillId="0" borderId="11" xfId="0" quotePrefix="1" applyBorder="1"/>
    <xf numFmtId="0" fontId="25" fillId="0" borderId="31" xfId="0" applyFont="1" applyFill="1" applyBorder="1" applyAlignment="1">
      <alignment horizontal="center"/>
    </xf>
    <xf numFmtId="0" fontId="25" fillId="0" borderId="4" xfId="0" applyFont="1" applyFill="1" applyBorder="1" applyAlignment="1">
      <alignment horizontal="center"/>
    </xf>
    <xf numFmtId="0" fontId="25" fillId="0" borderId="27" xfId="0" applyFont="1" applyFill="1" applyBorder="1" applyAlignment="1">
      <alignment horizontal="center"/>
    </xf>
    <xf numFmtId="165" fontId="0" fillId="0" borderId="11" xfId="1" applyNumberFormat="1" applyFont="1" applyFill="1" applyBorder="1"/>
    <xf numFmtId="165" fontId="0" fillId="0" borderId="29" xfId="1" applyNumberFormat="1" applyFont="1" applyFill="1" applyBorder="1"/>
    <xf numFmtId="165" fontId="0" fillId="0" borderId="12" xfId="1" applyNumberFormat="1" applyFont="1" applyFill="1" applyBorder="1"/>
    <xf numFmtId="0" fontId="29" fillId="0" borderId="11" xfId="0" applyFont="1" applyFill="1" applyBorder="1"/>
    <xf numFmtId="166" fontId="25" fillId="0" borderId="4" xfId="0" applyNumberFormat="1" applyFont="1" applyBorder="1" applyAlignment="1">
      <alignment vertical="center"/>
    </xf>
    <xf numFmtId="0" fontId="0" fillId="0" borderId="17" xfId="0" applyBorder="1" applyAlignment="1">
      <alignment vertical="center"/>
    </xf>
    <xf numFmtId="0" fontId="0" fillId="0" borderId="11" xfId="0" applyBorder="1" applyAlignment="1">
      <alignment vertical="center"/>
    </xf>
    <xf numFmtId="0" fontId="0" fillId="0" borderId="37" xfId="0" applyBorder="1" applyAlignment="1">
      <alignment vertical="center"/>
    </xf>
    <xf numFmtId="0" fontId="24" fillId="0" borderId="49" xfId="0" applyFont="1" applyBorder="1" applyAlignment="1">
      <alignment vertical="center" wrapText="1"/>
    </xf>
    <xf numFmtId="0" fontId="0" fillId="0" borderId="49" xfId="0" applyFont="1" applyBorder="1" applyAlignment="1">
      <alignment vertical="center"/>
    </xf>
    <xf numFmtId="0" fontId="0" fillId="0" borderId="51" xfId="0" applyFont="1" applyBorder="1" applyAlignment="1">
      <alignment vertical="center"/>
    </xf>
    <xf numFmtId="0" fontId="0" fillId="0" borderId="53" xfId="0" applyFont="1" applyBorder="1" applyAlignment="1">
      <alignment vertical="center"/>
    </xf>
    <xf numFmtId="0" fontId="0" fillId="0" borderId="0" xfId="0" applyBorder="1" applyAlignment="1">
      <alignment vertical="center"/>
    </xf>
    <xf numFmtId="0" fontId="0" fillId="0" borderId="55" xfId="0" applyFont="1" applyBorder="1" applyAlignment="1">
      <alignment vertical="center"/>
    </xf>
    <xf numFmtId="0" fontId="0" fillId="0" borderId="53" xfId="0" applyFont="1" applyBorder="1"/>
    <xf numFmtId="0" fontId="8" fillId="0" borderId="53" xfId="0" applyFont="1" applyBorder="1"/>
    <xf numFmtId="0" fontId="0" fillId="0" borderId="52" xfId="0" applyFont="1" applyBorder="1" applyAlignment="1">
      <alignment horizontal="center"/>
    </xf>
    <xf numFmtId="0" fontId="25" fillId="3" borderId="56" xfId="0" applyFont="1" applyFill="1" applyBorder="1" applyAlignment="1">
      <alignment horizontal="center"/>
    </xf>
    <xf numFmtId="0" fontId="0" fillId="3" borderId="56" xfId="0" applyFont="1" applyFill="1" applyBorder="1" applyAlignment="1">
      <alignment horizontal="center"/>
    </xf>
    <xf numFmtId="0" fontId="0" fillId="0" borderId="52" xfId="0" applyFont="1" applyFill="1" applyBorder="1"/>
    <xf numFmtId="0" fontId="0" fillId="3" borderId="53" xfId="0" applyFont="1" applyFill="1" applyBorder="1" applyAlignment="1">
      <alignment horizontal="center"/>
    </xf>
    <xf numFmtId="0" fontId="0" fillId="3" borderId="55" xfId="0" applyFont="1" applyFill="1" applyBorder="1" applyAlignment="1">
      <alignment horizontal="center"/>
    </xf>
    <xf numFmtId="0" fontId="0" fillId="0" borderId="53" xfId="0" applyFont="1" applyFill="1" applyBorder="1"/>
    <xf numFmtId="0" fontId="0" fillId="0" borderId="58" xfId="0" applyFont="1" applyFill="1" applyBorder="1"/>
    <xf numFmtId="0" fontId="0" fillId="0" borderId="59" xfId="0" applyFont="1" applyFill="1" applyBorder="1"/>
    <xf numFmtId="0" fontId="0" fillId="0" borderId="48" xfId="0" applyFont="1" applyBorder="1" applyAlignment="1">
      <alignment horizontal="center"/>
    </xf>
    <xf numFmtId="0" fontId="0" fillId="0" borderId="49" xfId="0" applyFont="1" applyBorder="1"/>
    <xf numFmtId="0" fontId="0" fillId="0" borderId="54" xfId="0" applyFont="1" applyBorder="1" applyAlignment="1">
      <alignment horizontal="center"/>
    </xf>
    <xf numFmtId="0" fontId="7" fillId="0" borderId="52" xfId="0" applyFont="1" applyBorder="1" applyAlignment="1">
      <alignment horizontal="center"/>
    </xf>
    <xf numFmtId="0" fontId="0" fillId="0" borderId="57" xfId="0" applyFont="1" applyBorder="1" applyAlignment="1">
      <alignment horizontal="center"/>
    </xf>
    <xf numFmtId="0" fontId="25" fillId="3" borderId="4" xfId="0" applyFont="1" applyFill="1" applyBorder="1" applyAlignment="1">
      <alignment horizontal="center"/>
    </xf>
    <xf numFmtId="0" fontId="25" fillId="3" borderId="27" xfId="0" applyFont="1" applyFill="1" applyBorder="1" applyAlignment="1">
      <alignment horizontal="center"/>
    </xf>
    <xf numFmtId="0" fontId="25" fillId="3" borderId="60" xfId="0" applyFont="1" applyFill="1" applyBorder="1" applyAlignment="1">
      <alignment horizontal="center"/>
    </xf>
    <xf numFmtId="0" fontId="0" fillId="0" borderId="49" xfId="0" applyBorder="1" applyAlignment="1">
      <alignment vertical="center"/>
    </xf>
    <xf numFmtId="0" fontId="0" fillId="0" borderId="17" xfId="0" applyFont="1" applyBorder="1" applyAlignment="1">
      <alignment horizontal="center"/>
    </xf>
    <xf numFmtId="0" fontId="25" fillId="3" borderId="61" xfId="0" applyFont="1" applyFill="1" applyBorder="1" applyAlignment="1">
      <alignment horizontal="center"/>
    </xf>
    <xf numFmtId="0" fontId="28"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vertical="center"/>
    </xf>
    <xf numFmtId="0" fontId="2" fillId="0" borderId="32" xfId="0" applyFont="1" applyFill="1" applyBorder="1" applyAlignment="1"/>
    <xf numFmtId="0" fontId="34" fillId="0" borderId="0" xfId="0" applyFont="1" applyAlignment="1"/>
    <xf numFmtId="3" fontId="38" fillId="0" borderId="0" xfId="1" applyNumberFormat="1" applyFont="1" applyBorder="1" applyAlignment="1">
      <alignment horizontal="center" vertical="top" wrapText="1"/>
    </xf>
    <xf numFmtId="0" fontId="39" fillId="0" borderId="0" xfId="0" applyFont="1" applyFill="1" applyBorder="1" applyAlignment="1">
      <alignment vertical="center"/>
    </xf>
    <xf numFmtId="0" fontId="40" fillId="0" borderId="0" xfId="0" applyFont="1" applyBorder="1" applyAlignment="1"/>
    <xf numFmtId="0" fontId="39" fillId="0" borderId="0" xfId="0" applyFont="1" applyFill="1" applyBorder="1" applyAlignment="1">
      <alignment horizontal="left" vertical="center" wrapText="1"/>
    </xf>
    <xf numFmtId="0" fontId="37" fillId="0" borderId="6" xfId="0" applyFont="1" applyBorder="1" applyAlignment="1">
      <alignment vertical="top"/>
    </xf>
    <xf numFmtId="0" fontId="36" fillId="0" borderId="11" xfId="0" quotePrefix="1" applyFont="1" applyBorder="1"/>
    <xf numFmtId="0" fontId="36" fillId="0" borderId="16" xfId="0" quotePrefix="1" applyFont="1" applyBorder="1"/>
    <xf numFmtId="0" fontId="0" fillId="6" borderId="28" xfId="0" applyFont="1" applyFill="1" applyBorder="1" applyAlignment="1">
      <alignment horizontal="center" vertical="center" wrapText="1"/>
    </xf>
    <xf numFmtId="0" fontId="2" fillId="0" borderId="0" xfId="0" applyFont="1" applyBorder="1" applyAlignment="1">
      <alignment horizontal="left" vertical="top" wrapText="1"/>
    </xf>
    <xf numFmtId="0" fontId="0" fillId="0" borderId="31" xfId="0" applyFont="1" applyBorder="1" applyAlignment="1"/>
    <xf numFmtId="0" fontId="0" fillId="0" borderId="32" xfId="0" applyFont="1" applyBorder="1" applyAlignment="1"/>
    <xf numFmtId="0" fontId="0" fillId="0" borderId="16" xfId="0" applyFont="1" applyBorder="1" applyAlignment="1"/>
    <xf numFmtId="0" fontId="0" fillId="0" borderId="17" xfId="0" applyFont="1" applyBorder="1" applyAlignment="1"/>
    <xf numFmtId="0" fontId="0" fillId="0" borderId="6" xfId="0" applyFont="1" applyBorder="1" applyAlignment="1"/>
    <xf numFmtId="9" fontId="36" fillId="0" borderId="0" xfId="2" applyFont="1" applyBorder="1"/>
    <xf numFmtId="0" fontId="43" fillId="0" borderId="11" xfId="0" quotePrefix="1" applyFont="1" applyBorder="1"/>
    <xf numFmtId="0" fontId="30" fillId="0" borderId="0" xfId="0" applyFont="1" applyBorder="1"/>
    <xf numFmtId="3" fontId="44" fillId="0" borderId="0" xfId="1" applyNumberFormat="1" applyFont="1" applyBorder="1" applyAlignment="1">
      <alignment horizontal="center" vertical="top" wrapText="1"/>
    </xf>
    <xf numFmtId="0" fontId="40" fillId="0" borderId="0" xfId="0" applyFont="1" applyBorder="1" applyAlignment="1">
      <alignment horizontal="left" vertical="top" wrapText="1"/>
    </xf>
    <xf numFmtId="0" fontId="28" fillId="0" borderId="0" xfId="0" applyFont="1" applyBorder="1" applyAlignment="1">
      <alignment vertical="top"/>
    </xf>
    <xf numFmtId="0" fontId="0" fillId="0" borderId="0" xfId="0" applyFont="1" applyBorder="1" applyAlignment="1">
      <alignment horizontal="center" vertical="top"/>
    </xf>
    <xf numFmtId="0" fontId="0" fillId="0" borderId="0" xfId="0" applyFont="1" applyFill="1" applyBorder="1" applyAlignment="1">
      <alignment vertical="top"/>
    </xf>
    <xf numFmtId="0" fontId="19" fillId="0" borderId="0" xfId="3" applyNumberFormat="1" applyFill="1" applyBorder="1" applyAlignment="1" applyProtection="1"/>
    <xf numFmtId="0" fontId="4" fillId="0" borderId="0" xfId="0" applyFont="1"/>
    <xf numFmtId="0" fontId="4" fillId="0" borderId="0" xfId="0" quotePrefix="1" applyFont="1"/>
    <xf numFmtId="0" fontId="49" fillId="0" borderId="0" xfId="3" quotePrefix="1" applyFont="1" applyFill="1" applyAlignment="1">
      <alignment vertical="top"/>
    </xf>
    <xf numFmtId="165" fontId="28" fillId="6" borderId="4" xfId="1" applyNumberFormat="1" applyFont="1" applyFill="1" applyBorder="1" applyAlignment="1">
      <alignment horizontal="center" vertical="center"/>
    </xf>
    <xf numFmtId="0" fontId="40" fillId="0" borderId="0" xfId="0" applyFont="1" applyBorder="1" applyAlignment="1">
      <alignment vertical="top"/>
    </xf>
    <xf numFmtId="0" fontId="28" fillId="0" borderId="0" xfId="0" applyFont="1" applyBorder="1" applyAlignment="1">
      <alignment horizontal="left"/>
    </xf>
    <xf numFmtId="0" fontId="30" fillId="0" borderId="0" xfId="0" applyFont="1" applyBorder="1" applyAlignment="1">
      <alignment vertical="center"/>
    </xf>
    <xf numFmtId="3" fontId="34" fillId="0" borderId="12" xfId="1" applyNumberFormat="1" applyFont="1" applyBorder="1" applyAlignment="1">
      <alignment vertical="top" wrapText="1"/>
    </xf>
    <xf numFmtId="0" fontId="0" fillId="0" borderId="7" xfId="0" applyFont="1" applyBorder="1" applyAlignment="1">
      <alignment horizontal="center"/>
    </xf>
    <xf numFmtId="0" fontId="0" fillId="0" borderId="12" xfId="0" applyFont="1" applyBorder="1" applyAlignment="1">
      <alignment horizontal="center"/>
    </xf>
    <xf numFmtId="0" fontId="0" fillId="8" borderId="12" xfId="0" applyFont="1" applyFill="1" applyBorder="1" applyAlignment="1" applyProtection="1">
      <alignment horizontal="center" vertical="top"/>
      <protection locked="0"/>
    </xf>
    <xf numFmtId="0" fontId="0" fillId="8" borderId="18" xfId="0" applyFont="1" applyFill="1" applyBorder="1" applyAlignment="1" applyProtection="1">
      <alignment horizontal="center" vertical="top"/>
      <protection locked="0"/>
    </xf>
    <xf numFmtId="0" fontId="35" fillId="8" borderId="12" xfId="0" applyFont="1" applyFill="1" applyBorder="1" applyAlignment="1" applyProtection="1">
      <alignment horizontal="center" vertical="top"/>
      <protection locked="0"/>
    </xf>
    <xf numFmtId="9" fontId="45" fillId="8" borderId="0" xfId="2" applyFont="1" applyFill="1" applyBorder="1" applyAlignment="1" applyProtection="1">
      <alignment horizontal="center" vertical="center"/>
      <protection locked="0"/>
    </xf>
    <xf numFmtId="9" fontId="47" fillId="8" borderId="27" xfId="2" applyFont="1" applyFill="1" applyBorder="1" applyAlignment="1" applyProtection="1">
      <alignment horizontal="center" vertical="center"/>
      <protection locked="0"/>
    </xf>
    <xf numFmtId="0" fontId="29" fillId="8" borderId="11" xfId="0" applyFont="1" applyFill="1" applyBorder="1" applyProtection="1">
      <protection locked="0"/>
    </xf>
    <xf numFmtId="0" fontId="0" fillId="8" borderId="0" xfId="0" quotePrefix="1" applyFont="1" applyFill="1" applyBorder="1" applyProtection="1">
      <protection locked="0"/>
    </xf>
    <xf numFmtId="0" fontId="0" fillId="8" borderId="0" xfId="0" applyFont="1" applyFill="1" applyBorder="1" applyAlignment="1" applyProtection="1">
      <protection locked="0"/>
    </xf>
    <xf numFmtId="0" fontId="0" fillId="8" borderId="0" xfId="0" applyFont="1" applyFill="1" applyBorder="1" applyProtection="1">
      <protection locked="0"/>
    </xf>
    <xf numFmtId="165" fontId="0" fillId="8" borderId="11" xfId="1" applyNumberFormat="1" applyFont="1" applyFill="1" applyBorder="1" applyProtection="1">
      <protection locked="0"/>
    </xf>
    <xf numFmtId="165" fontId="0" fillId="8" borderId="29" xfId="1" applyNumberFormat="1" applyFont="1" applyFill="1" applyBorder="1" applyProtection="1">
      <protection locked="0"/>
    </xf>
    <xf numFmtId="165" fontId="0" fillId="8" borderId="12" xfId="1" applyNumberFormat="1" applyFont="1" applyFill="1" applyBorder="1" applyProtection="1">
      <protection locked="0"/>
    </xf>
    <xf numFmtId="164" fontId="18" fillId="8" borderId="11" xfId="1" applyFont="1" applyFill="1" applyBorder="1" applyProtection="1">
      <protection locked="0"/>
    </xf>
    <xf numFmtId="164" fontId="18" fillId="8" borderId="29" xfId="1" applyFont="1" applyFill="1" applyBorder="1" applyProtection="1">
      <protection locked="0"/>
    </xf>
    <xf numFmtId="164" fontId="18" fillId="8" borderId="12" xfId="1" applyFont="1" applyFill="1" applyBorder="1" applyProtection="1">
      <protection locked="0"/>
    </xf>
    <xf numFmtId="9" fontId="18" fillId="8" borderId="11" xfId="2" applyFont="1" applyFill="1" applyBorder="1" applyProtection="1">
      <protection locked="0"/>
    </xf>
    <xf numFmtId="9" fontId="18" fillId="8" borderId="29" xfId="2" applyFont="1" applyFill="1" applyBorder="1" applyProtection="1">
      <protection locked="0"/>
    </xf>
    <xf numFmtId="9" fontId="18" fillId="8" borderId="12" xfId="2" applyFont="1" applyFill="1" applyBorder="1" applyProtection="1">
      <protection locked="0"/>
    </xf>
    <xf numFmtId="0" fontId="0" fillId="8" borderId="4" xfId="0" applyFont="1" applyFill="1" applyBorder="1" applyAlignment="1" applyProtection="1">
      <alignment vertical="center"/>
      <protection locked="0"/>
    </xf>
    <xf numFmtId="0" fontId="0" fillId="8" borderId="5" xfId="0" applyFont="1" applyFill="1" applyBorder="1" applyProtection="1">
      <protection locked="0"/>
    </xf>
    <xf numFmtId="0" fontId="0" fillId="8" borderId="6" xfId="0" applyFont="1" applyFill="1" applyBorder="1" applyProtection="1">
      <protection locked="0"/>
    </xf>
    <xf numFmtId="0" fontId="0" fillId="8" borderId="6" xfId="0" applyFont="1" applyFill="1" applyBorder="1" applyAlignment="1" applyProtection="1">
      <alignment horizontal="center"/>
      <protection locked="0"/>
    </xf>
    <xf numFmtId="165" fontId="0" fillId="8" borderId="5" xfId="0" applyNumberFormat="1" applyFont="1" applyFill="1" applyBorder="1" applyProtection="1">
      <protection locked="0"/>
    </xf>
    <xf numFmtId="0" fontId="0" fillId="8" borderId="11" xfId="0" applyFont="1" applyFill="1" applyBorder="1" applyProtection="1">
      <protection locked="0"/>
    </xf>
    <xf numFmtId="0" fontId="0" fillId="8" borderId="0" xfId="0" applyFont="1" applyFill="1" applyBorder="1" applyAlignment="1" applyProtection="1">
      <alignment horizontal="center"/>
      <protection locked="0"/>
    </xf>
    <xf numFmtId="165" fontId="0" fillId="8" borderId="29" xfId="0" applyNumberFormat="1" applyFont="1" applyFill="1" applyBorder="1" applyProtection="1">
      <protection locked="0"/>
    </xf>
    <xf numFmtId="165" fontId="0" fillId="8" borderId="11" xfId="0" applyNumberFormat="1" applyFont="1" applyFill="1" applyBorder="1" applyProtection="1">
      <protection locked="0"/>
    </xf>
    <xf numFmtId="0" fontId="0" fillId="8" borderId="16" xfId="0" applyFont="1" applyFill="1" applyBorder="1" applyProtection="1">
      <protection locked="0"/>
    </xf>
    <xf numFmtId="0" fontId="0" fillId="8" borderId="17" xfId="0" applyFont="1" applyFill="1" applyBorder="1" applyProtection="1">
      <protection locked="0"/>
    </xf>
    <xf numFmtId="0" fontId="0" fillId="8" borderId="17" xfId="0" applyFont="1" applyFill="1" applyBorder="1" applyAlignment="1" applyProtection="1">
      <alignment horizontal="center"/>
      <protection locked="0"/>
    </xf>
    <xf numFmtId="165" fontId="0" fillId="8" borderId="16" xfId="0" applyNumberFormat="1" applyFont="1" applyFill="1" applyBorder="1" applyProtection="1">
      <protection locked="0"/>
    </xf>
    <xf numFmtId="0" fontId="0" fillId="8" borderId="5" xfId="0" applyFill="1" applyBorder="1" applyProtection="1">
      <protection locked="0"/>
    </xf>
    <xf numFmtId="0" fontId="0" fillId="8" borderId="6" xfId="0" applyFill="1" applyBorder="1" applyProtection="1">
      <protection locked="0"/>
    </xf>
    <xf numFmtId="0" fontId="0" fillId="8" borderId="7" xfId="0" applyFill="1" applyBorder="1" applyAlignment="1" applyProtection="1">
      <alignment horizontal="center"/>
      <protection locked="0"/>
    </xf>
    <xf numFmtId="165" fontId="0" fillId="8" borderId="11" xfId="0" applyNumberFormat="1" applyFill="1" applyBorder="1" applyProtection="1">
      <protection locked="0"/>
    </xf>
    <xf numFmtId="0" fontId="0" fillId="8" borderId="11" xfId="0" applyFill="1" applyBorder="1" applyProtection="1">
      <protection locked="0"/>
    </xf>
    <xf numFmtId="0" fontId="0" fillId="8" borderId="0" xfId="0" applyFill="1" applyBorder="1" applyProtection="1">
      <protection locked="0"/>
    </xf>
    <xf numFmtId="0" fontId="0" fillId="8" borderId="12" xfId="0" applyFill="1" applyBorder="1" applyAlignment="1" applyProtection="1">
      <alignment horizontal="center"/>
      <protection locked="0"/>
    </xf>
    <xf numFmtId="165" fontId="0" fillId="8" borderId="29" xfId="0" applyNumberFormat="1" applyFill="1" applyBorder="1" applyProtection="1">
      <protection locked="0"/>
    </xf>
    <xf numFmtId="0" fontId="0" fillId="8" borderId="12" xfId="0" applyFont="1" applyFill="1" applyBorder="1" applyAlignment="1" applyProtection="1">
      <alignment horizontal="center"/>
      <protection locked="0"/>
    </xf>
    <xf numFmtId="0" fontId="0" fillId="8" borderId="17" xfId="0" quotePrefix="1" applyFont="1" applyFill="1" applyBorder="1" applyProtection="1">
      <protection locked="0"/>
    </xf>
    <xf numFmtId="0" fontId="0" fillId="8" borderId="18" xfId="0" applyFont="1" applyFill="1" applyBorder="1" applyAlignment="1" applyProtection="1">
      <alignment horizontal="center"/>
      <protection locked="0"/>
    </xf>
    <xf numFmtId="165" fontId="0" fillId="8" borderId="30" xfId="1" applyNumberFormat="1" applyFont="1" applyFill="1" applyBorder="1" applyProtection="1">
      <protection locked="0"/>
    </xf>
    <xf numFmtId="165" fontId="0" fillId="8" borderId="28" xfId="1" applyNumberFormat="1" applyFont="1" applyFill="1" applyBorder="1" applyProtection="1">
      <protection locked="0"/>
    </xf>
    <xf numFmtId="0" fontId="0" fillId="8" borderId="6" xfId="0" applyFill="1" applyBorder="1" applyAlignment="1" applyProtection="1">
      <alignment horizontal="center"/>
      <protection locked="0"/>
    </xf>
    <xf numFmtId="165" fontId="0" fillId="8" borderId="5" xfId="0" applyNumberFormat="1" applyFill="1" applyBorder="1" applyProtection="1">
      <protection locked="0"/>
    </xf>
    <xf numFmtId="0" fontId="0" fillId="8" borderId="0" xfId="0" applyFill="1" applyBorder="1" applyAlignment="1" applyProtection="1">
      <alignment horizontal="center"/>
      <protection locked="0"/>
    </xf>
    <xf numFmtId="0" fontId="0" fillId="8" borderId="0" xfId="0" applyFill="1" applyProtection="1">
      <protection locked="0"/>
    </xf>
    <xf numFmtId="0" fontId="0" fillId="0" borderId="4" xfId="0" applyFont="1" applyBorder="1" applyAlignment="1" applyProtection="1">
      <alignment vertical="center"/>
      <protection locked="0"/>
    </xf>
    <xf numFmtId="0" fontId="15" fillId="0" borderId="6" xfId="0" applyFont="1" applyBorder="1" applyAlignment="1">
      <alignment vertical="top"/>
    </xf>
    <xf numFmtId="0" fontId="37" fillId="0" borderId="6" xfId="0" applyFont="1" applyBorder="1" applyAlignment="1"/>
    <xf numFmtId="0" fontId="25" fillId="0" borderId="31" xfId="0" applyFont="1" applyBorder="1" applyAlignment="1">
      <alignment horizontal="center"/>
    </xf>
    <xf numFmtId="0" fontId="25" fillId="0" borderId="27" xfId="0" applyFont="1" applyBorder="1" applyAlignment="1">
      <alignment horizontal="center"/>
    </xf>
    <xf numFmtId="0" fontId="36" fillId="0" borderId="0" xfId="0" applyFont="1" applyBorder="1" applyAlignment="1">
      <alignment horizontal="left" vertical="top"/>
    </xf>
    <xf numFmtId="0" fontId="50" fillId="0" borderId="11" xfId="0" quotePrefix="1" applyFont="1" applyBorder="1"/>
    <xf numFmtId="0" fontId="50" fillId="0" borderId="0" xfId="0" applyFont="1" applyBorder="1" applyAlignment="1">
      <alignment horizontal="left" vertical="top"/>
    </xf>
    <xf numFmtId="0" fontId="50" fillId="0" borderId="16" xfId="0" quotePrefix="1" applyFont="1" applyBorder="1"/>
    <xf numFmtId="0" fontId="50" fillId="0" borderId="17" xfId="0" applyFont="1" applyBorder="1" applyAlignment="1">
      <alignment horizontal="left" vertical="top"/>
    </xf>
    <xf numFmtId="0" fontId="51" fillId="8" borderId="12" xfId="0" applyFont="1" applyFill="1" applyBorder="1" applyAlignment="1" applyProtection="1">
      <alignment horizontal="center" vertical="top"/>
      <protection locked="0"/>
    </xf>
    <xf numFmtId="0" fontId="51" fillId="8" borderId="18" xfId="0" applyFont="1" applyFill="1" applyBorder="1" applyAlignment="1" applyProtection="1">
      <alignment horizontal="center" vertical="top"/>
      <protection locked="0"/>
    </xf>
    <xf numFmtId="0" fontId="0" fillId="0" borderId="0" xfId="0" applyAlignment="1">
      <alignment vertical="center"/>
    </xf>
    <xf numFmtId="0" fontId="52" fillId="9" borderId="0" xfId="0" quotePrefix="1" applyFont="1" applyFill="1" applyAlignment="1">
      <alignment horizontal="center" vertical="center"/>
    </xf>
    <xf numFmtId="0" fontId="22" fillId="0" borderId="0" xfId="3" applyFont="1" applyAlignment="1">
      <alignment horizontal="center" vertical="top"/>
    </xf>
    <xf numFmtId="0" fontId="21" fillId="10" borderId="0" xfId="0" applyFont="1" applyFill="1" applyAlignment="1">
      <alignment vertical="top" wrapText="1"/>
    </xf>
    <xf numFmtId="0" fontId="15" fillId="0" borderId="17" xfId="0" applyFont="1" applyBorder="1" applyProtection="1"/>
    <xf numFmtId="0" fontId="16" fillId="0" borderId="0" xfId="0" applyFont="1"/>
    <xf numFmtId="14" fontId="15" fillId="0" borderId="0" xfId="0" applyNumberFormat="1" applyFont="1"/>
    <xf numFmtId="14" fontId="15" fillId="0" borderId="0" xfId="0" applyNumberFormat="1" applyFont="1" applyAlignment="1">
      <alignment horizontal="center"/>
    </xf>
    <xf numFmtId="0" fontId="15" fillId="0" borderId="0" xfId="0" applyFont="1"/>
    <xf numFmtId="0" fontId="0" fillId="0" borderId="0" xfId="0" applyAlignment="1">
      <alignment horizontal="center"/>
    </xf>
    <xf numFmtId="0" fontId="0" fillId="0" borderId="0" xfId="0" applyAlignment="1">
      <alignment horizontal="left" vertical="center" wrapText="1"/>
    </xf>
    <xf numFmtId="0" fontId="7" fillId="0" borderId="0" xfId="0" applyFont="1" applyAlignment="1">
      <alignment horizontal="center"/>
    </xf>
    <xf numFmtId="0" fontId="7" fillId="0" borderId="0" xfId="0" applyFont="1"/>
    <xf numFmtId="0" fontId="0" fillId="0" borderId="32" xfId="0" applyBorder="1"/>
    <xf numFmtId="0" fontId="0" fillId="0" borderId="16" xfId="0" applyBorder="1"/>
    <xf numFmtId="0" fontId="0" fillId="0" borderId="17" xfId="0" applyBorder="1"/>
    <xf numFmtId="0" fontId="8" fillId="0" borderId="0" xfId="0" applyFont="1"/>
    <xf numFmtId="0" fontId="30" fillId="0" borderId="0" xfId="0" applyFont="1"/>
    <xf numFmtId="0" fontId="40" fillId="0" borderId="0" xfId="0" applyFont="1"/>
    <xf numFmtId="0" fontId="28" fillId="0" borderId="0" xfId="0" applyFont="1"/>
    <xf numFmtId="0" fontId="34" fillId="0" borderId="0" xfId="0" applyFont="1"/>
    <xf numFmtId="164" fontId="0" fillId="0" borderId="0" xfId="0" applyNumberFormat="1" applyAlignment="1">
      <alignment vertical="center" textRotation="90"/>
    </xf>
    <xf numFmtId="0" fontId="37" fillId="0" borderId="6" xfId="0" applyFont="1" applyBorder="1"/>
    <xf numFmtId="0" fontId="39" fillId="0" borderId="0" xfId="0" applyFont="1" applyAlignment="1">
      <alignment vertical="center"/>
    </xf>
    <xf numFmtId="0" fontId="28" fillId="0" borderId="0" xfId="0" applyFont="1" applyAlignment="1">
      <alignment vertical="top"/>
    </xf>
    <xf numFmtId="0" fontId="39" fillId="0" borderId="0" xfId="0" applyFont="1" applyAlignment="1">
      <alignment horizontal="left" vertical="center" wrapText="1"/>
    </xf>
    <xf numFmtId="0" fontId="0" fillId="0" borderId="0" xfId="0" applyAlignment="1">
      <alignment horizontal="center" vertical="top"/>
    </xf>
    <xf numFmtId="0" fontId="30" fillId="0" borderId="0" xfId="0" applyFont="1" applyAlignment="1">
      <alignment vertical="center"/>
    </xf>
    <xf numFmtId="0" fontId="28" fillId="0" borderId="0" xfId="0" applyFont="1" applyAlignment="1">
      <alignment horizontal="left"/>
    </xf>
    <xf numFmtId="0" fontId="40" fillId="0" borderId="0" xfId="0" applyFont="1" applyAlignment="1">
      <alignment horizontal="left" vertical="top" wrapText="1"/>
    </xf>
    <xf numFmtId="0" fontId="0" fillId="6" borderId="28" xfId="0" applyFill="1" applyBorder="1" applyAlignment="1">
      <alignment horizontal="center" vertical="center" wrapText="1"/>
    </xf>
    <xf numFmtId="0" fontId="40" fillId="0" borderId="0" xfId="0" applyFont="1" applyAlignment="1">
      <alignment vertical="top"/>
    </xf>
    <xf numFmtId="0" fontId="0" fillId="0" borderId="0" xfId="0" applyAlignment="1">
      <alignment horizontal="center" vertical="center"/>
    </xf>
    <xf numFmtId="164" fontId="8" fillId="0" borderId="0" xfId="0" applyNumberFormat="1" applyFont="1" applyAlignment="1">
      <alignment horizontal="right"/>
    </xf>
    <xf numFmtId="0" fontId="7"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horizontal="left" vertical="top" wrapText="1"/>
    </xf>
    <xf numFmtId="0" fontId="4" fillId="0" borderId="6" xfId="0" applyFont="1" applyBorder="1"/>
    <xf numFmtId="0" fontId="0" fillId="0" borderId="6" xfId="0" applyBorder="1"/>
    <xf numFmtId="0" fontId="0" fillId="0" borderId="12" xfId="0" applyBorder="1" applyAlignment="1">
      <alignment vertical="center"/>
    </xf>
    <xf numFmtId="0" fontId="0" fillId="0" borderId="17" xfId="0" applyBorder="1" applyAlignment="1">
      <alignment vertical="top"/>
    </xf>
    <xf numFmtId="0" fontId="0" fillId="0" borderId="18" xfId="0" applyBorder="1" applyAlignment="1">
      <alignment vertical="center"/>
    </xf>
    <xf numFmtId="164" fontId="4" fillId="0" borderId="0" xfId="0" applyNumberFormat="1" applyFont="1" applyAlignment="1">
      <alignment horizontal="left"/>
    </xf>
    <xf numFmtId="0" fontId="25" fillId="0" borderId="4" xfId="0" applyFont="1" applyBorder="1" applyAlignment="1">
      <alignment horizontal="center"/>
    </xf>
    <xf numFmtId="0" fontId="0" fillId="0" borderId="27" xfId="0" applyBorder="1"/>
    <xf numFmtId="0" fontId="0" fillId="3" borderId="0" xfId="0" applyFill="1"/>
    <xf numFmtId="166" fontId="0" fillId="3" borderId="29" xfId="0" applyNumberFormat="1" applyFill="1" applyBorder="1"/>
    <xf numFmtId="166" fontId="0" fillId="3" borderId="12" xfId="0" applyNumberFormat="1" applyFill="1" applyBorder="1"/>
    <xf numFmtId="0" fontId="0" fillId="0" borderId="11" xfId="0" applyBorder="1"/>
    <xf numFmtId="0" fontId="29" fillId="0" borderId="11" xfId="0" applyFont="1" applyBorder="1"/>
    <xf numFmtId="167" fontId="0" fillId="8" borderId="11" xfId="1" applyNumberFormat="1" applyFont="1" applyFill="1" applyBorder="1" applyProtection="1">
      <protection locked="0"/>
    </xf>
    <xf numFmtId="167" fontId="0" fillId="8" borderId="29" xfId="1" applyNumberFormat="1" applyFont="1" applyFill="1" applyBorder="1" applyProtection="1">
      <protection locked="0"/>
    </xf>
    <xf numFmtId="167" fontId="0" fillId="8" borderId="12" xfId="1" applyNumberFormat="1" applyFont="1" applyFill="1" applyBorder="1" applyProtection="1">
      <protection locked="0"/>
    </xf>
    <xf numFmtId="9" fontId="0" fillId="8" borderId="11" xfId="2" applyFont="1" applyFill="1" applyBorder="1" applyProtection="1">
      <protection locked="0"/>
    </xf>
    <xf numFmtId="9" fontId="0" fillId="8" borderId="29" xfId="2" applyFont="1" applyFill="1" applyBorder="1" applyProtection="1">
      <protection locked="0"/>
    </xf>
    <xf numFmtId="9" fontId="0" fillId="8" borderId="12" xfId="2" applyFont="1" applyFill="1" applyBorder="1" applyProtection="1">
      <protection locked="0"/>
    </xf>
    <xf numFmtId="0" fontId="29" fillId="0" borderId="0" xfId="0" applyFont="1"/>
    <xf numFmtId="166" fontId="18" fillId="8" borderId="11" xfId="2" applyNumberFormat="1" applyFont="1" applyFill="1" applyBorder="1" applyProtection="1">
      <protection locked="0"/>
    </xf>
    <xf numFmtId="166" fontId="18" fillId="8" borderId="29" xfId="2" applyNumberFormat="1" applyFont="1" applyFill="1" applyBorder="1" applyProtection="1">
      <protection locked="0"/>
    </xf>
    <xf numFmtId="166" fontId="18" fillId="8" borderId="12" xfId="2" applyNumberFormat="1" applyFont="1" applyFill="1" applyBorder="1" applyProtection="1">
      <protection locked="0"/>
    </xf>
    <xf numFmtId="0" fontId="0" fillId="0" borderId="17" xfId="0" quotePrefix="1" applyBorder="1"/>
    <xf numFmtId="0" fontId="0" fillId="3" borderId="16" xfId="0" applyFill="1" applyBorder="1"/>
    <xf numFmtId="0" fontId="0" fillId="3" borderId="17" xfId="0" applyFill="1" applyBorder="1"/>
    <xf numFmtId="0" fontId="0" fillId="3" borderId="30" xfId="0" applyFill="1" applyBorder="1"/>
    <xf numFmtId="164" fontId="0" fillId="3" borderId="18" xfId="0" applyNumberFormat="1" applyFill="1" applyBorder="1" applyAlignment="1">
      <alignment vertical="center" textRotation="90"/>
    </xf>
    <xf numFmtId="0" fontId="0" fillId="0" borderId="36" xfId="0" applyBorder="1" applyAlignment="1">
      <alignment horizontal="center"/>
    </xf>
    <xf numFmtId="0" fontId="0" fillId="0" borderId="37" xfId="0" applyBorder="1"/>
    <xf numFmtId="0" fontId="0" fillId="0" borderId="38" xfId="0" applyBorder="1" applyAlignment="1">
      <alignment vertical="center"/>
    </xf>
    <xf numFmtId="0" fontId="0" fillId="0" borderId="39" xfId="0" applyBorder="1" applyAlignment="1">
      <alignment horizontal="center"/>
    </xf>
    <xf numFmtId="0" fontId="24" fillId="0" borderId="0" xfId="0" applyFont="1" applyAlignment="1">
      <alignment vertical="center"/>
    </xf>
    <xf numFmtId="0" fontId="0" fillId="0" borderId="40" xfId="0" applyBorder="1" applyAlignment="1">
      <alignment vertical="center"/>
    </xf>
    <xf numFmtId="0" fontId="29" fillId="0" borderId="0" xfId="0" quotePrefix="1" applyFont="1"/>
    <xf numFmtId="0" fontId="0" fillId="8" borderId="4" xfId="0" applyFill="1" applyBorder="1" applyAlignment="1" applyProtection="1">
      <alignment vertical="center"/>
      <protection locked="0"/>
    </xf>
    <xf numFmtId="0" fontId="25" fillId="0" borderId="0" xfId="0" applyFont="1" applyAlignment="1">
      <alignment horizontal="right" vertical="center"/>
    </xf>
    <xf numFmtId="0" fontId="0" fillId="0" borderId="41" xfId="0" applyBorder="1" applyAlignment="1">
      <alignment horizontal="center"/>
    </xf>
    <xf numFmtId="0" fontId="0" fillId="0" borderId="42" xfId="0" applyBorder="1" applyAlignment="1">
      <alignment vertical="center"/>
    </xf>
    <xf numFmtId="0" fontId="0" fillId="0" borderId="40" xfId="0" applyBorder="1"/>
    <xf numFmtId="0" fontId="0" fillId="3" borderId="62" xfId="0" applyFill="1" applyBorder="1" applyAlignment="1">
      <alignment horizontal="center"/>
    </xf>
    <xf numFmtId="0" fontId="0" fillId="8" borderId="0" xfId="0" applyFill="1" applyAlignment="1" applyProtection="1">
      <alignment horizontal="center"/>
      <protection locked="0"/>
    </xf>
    <xf numFmtId="0" fontId="0" fillId="3" borderId="63" xfId="0" applyFill="1" applyBorder="1" applyAlignment="1">
      <alignment horizontal="center"/>
    </xf>
    <xf numFmtId="0" fontId="0" fillId="8" borderId="16" xfId="0" applyFill="1" applyBorder="1" applyProtection="1">
      <protection locked="0"/>
    </xf>
    <xf numFmtId="0" fontId="0" fillId="8" borderId="17" xfId="0" applyFill="1" applyBorder="1" applyProtection="1">
      <protection locked="0"/>
    </xf>
    <xf numFmtId="0" fontId="0" fillId="8" borderId="17" xfId="0" applyFill="1" applyBorder="1" applyAlignment="1" applyProtection="1">
      <alignment horizontal="center"/>
      <protection locked="0"/>
    </xf>
    <xf numFmtId="165" fontId="0" fillId="8" borderId="16" xfId="0" applyNumberFormat="1" applyFill="1" applyBorder="1" applyProtection="1">
      <protection locked="0"/>
    </xf>
    <xf numFmtId="0" fontId="0" fillId="3" borderId="64" xfId="0" applyFill="1" applyBorder="1" applyAlignment="1">
      <alignment horizontal="center"/>
    </xf>
    <xf numFmtId="0" fontId="0" fillId="0" borderId="0" xfId="0" quotePrefix="1"/>
    <xf numFmtId="0" fontId="0" fillId="0" borderId="39" xfId="0" applyBorder="1"/>
    <xf numFmtId="0" fontId="0" fillId="0" borderId="44" xfId="0" applyBorder="1" applyAlignment="1">
      <alignment horizontal="center"/>
    </xf>
    <xf numFmtId="0" fontId="0" fillId="0" borderId="45" xfId="0" applyBorder="1"/>
    <xf numFmtId="0" fontId="0" fillId="0" borderId="46" xfId="0" applyBorder="1"/>
    <xf numFmtId="0" fontId="0" fillId="3" borderId="43" xfId="0" applyFill="1" applyBorder="1" applyAlignment="1">
      <alignment horizontal="center"/>
    </xf>
    <xf numFmtId="0" fontId="0" fillId="3" borderId="40" xfId="0" applyFill="1" applyBorder="1" applyAlignment="1">
      <alignment horizontal="center"/>
    </xf>
    <xf numFmtId="0" fontId="0" fillId="8" borderId="17" xfId="0" quotePrefix="1" applyFill="1" applyBorder="1" applyProtection="1">
      <protection locked="0"/>
    </xf>
    <xf numFmtId="0" fontId="0" fillId="3" borderId="42" xfId="0" applyFill="1" applyBorder="1" applyAlignment="1">
      <alignment horizontal="center"/>
    </xf>
    <xf numFmtId="165" fontId="0" fillId="8" borderId="28" xfId="0" applyNumberFormat="1" applyFill="1" applyBorder="1" applyProtection="1">
      <protection locked="0"/>
    </xf>
    <xf numFmtId="0" fontId="13" fillId="0" borderId="6" xfId="0" applyFont="1" applyBorder="1"/>
    <xf numFmtId="0" fontId="2" fillId="0" borderId="6" xfId="0" applyFont="1" applyBorder="1"/>
    <xf numFmtId="0" fontId="18" fillId="0" borderId="29" xfId="0" applyFont="1" applyBorder="1"/>
    <xf numFmtId="0" fontId="0" fillId="8" borderId="0" xfId="0" quotePrefix="1" applyFill="1" applyProtection="1">
      <protection locked="0"/>
    </xf>
    <xf numFmtId="0" fontId="29" fillId="3" borderId="11" xfId="0" applyFont="1" applyFill="1" applyBorder="1"/>
    <xf numFmtId="10" fontId="25" fillId="0" borderId="17" xfId="2" applyNumberFormat="1" applyFont="1" applyBorder="1" applyAlignment="1">
      <alignment vertical="center"/>
    </xf>
    <xf numFmtId="164" fontId="0" fillId="0" borderId="0" xfId="1" applyFont="1" applyFill="1" applyBorder="1"/>
    <xf numFmtId="168" fontId="0" fillId="0" borderId="0" xfId="2" applyNumberFormat="1" applyFont="1" applyFill="1" applyBorder="1"/>
    <xf numFmtId="0" fontId="0" fillId="8" borderId="18" xfId="0" applyFill="1" applyBorder="1" applyAlignment="1" applyProtection="1">
      <alignment horizontal="center"/>
      <protection locked="0"/>
    </xf>
    <xf numFmtId="0" fontId="0" fillId="0" borderId="4" xfId="0" applyBorder="1" applyAlignment="1">
      <alignment vertical="center"/>
    </xf>
    <xf numFmtId="0" fontId="0" fillId="0" borderId="6" xfId="0" applyBorder="1" applyAlignment="1">
      <alignment horizontal="center"/>
    </xf>
    <xf numFmtId="165" fontId="0" fillId="0" borderId="28" xfId="0" applyNumberFormat="1" applyBorder="1"/>
    <xf numFmtId="165" fontId="0" fillId="3" borderId="6" xfId="1" applyNumberFormat="1" applyFont="1" applyFill="1" applyBorder="1"/>
    <xf numFmtId="165" fontId="0" fillId="0" borderId="28" xfId="1" applyNumberFormat="1" applyFont="1" applyFill="1" applyBorder="1"/>
    <xf numFmtId="165" fontId="0" fillId="0" borderId="29" xfId="0" applyNumberFormat="1" applyBorder="1"/>
    <xf numFmtId="165" fontId="0" fillId="3" borderId="0" xfId="1" applyNumberFormat="1" applyFont="1" applyFill="1" applyBorder="1"/>
    <xf numFmtId="0" fontId="0" fillId="0" borderId="17" xfId="0" applyBorder="1" applyAlignment="1">
      <alignment horizontal="center"/>
    </xf>
    <xf numFmtId="0" fontId="0" fillId="0" borderId="30" xfId="0" applyBorder="1"/>
    <xf numFmtId="165" fontId="0" fillId="0" borderId="30" xfId="1" applyNumberFormat="1" applyFont="1" applyFill="1" applyBorder="1"/>
    <xf numFmtId="165" fontId="0" fillId="0" borderId="5" xfId="0" applyNumberFormat="1" applyBorder="1"/>
    <xf numFmtId="165" fontId="0" fillId="0" borderId="11" xfId="0" applyNumberFormat="1" applyBorder="1"/>
    <xf numFmtId="0" fontId="0" fillId="8" borderId="37" xfId="0" applyFill="1" applyBorder="1" applyAlignment="1" applyProtection="1">
      <alignment vertical="center"/>
      <protection locked="0"/>
    </xf>
    <xf numFmtId="0" fontId="24" fillId="0" borderId="0" xfId="0" applyFont="1" applyAlignment="1">
      <alignment vertical="center" wrapText="1"/>
    </xf>
    <xf numFmtId="165" fontId="0" fillId="8" borderId="28" xfId="1" applyNumberFormat="1" applyFont="1" applyFill="1" applyBorder="1" applyAlignment="1" applyProtection="1">
      <alignment horizontal="center"/>
      <protection locked="0"/>
    </xf>
    <xf numFmtId="0" fontId="0" fillId="3" borderId="11" xfId="0" applyFill="1" applyBorder="1"/>
    <xf numFmtId="0" fontId="0" fillId="3" borderId="12" xfId="0" applyFill="1" applyBorder="1"/>
    <xf numFmtId="165" fontId="0" fillId="8" borderId="29" xfId="1" applyNumberFormat="1" applyFont="1" applyFill="1" applyBorder="1" applyAlignment="1" applyProtection="1">
      <alignment horizontal="center"/>
      <protection locked="0"/>
    </xf>
    <xf numFmtId="165" fontId="0" fillId="8" borderId="30" xfId="1" applyNumberFormat="1" applyFont="1" applyFill="1" applyBorder="1" applyAlignment="1" applyProtection="1">
      <alignment horizontal="center"/>
      <protection locked="0"/>
    </xf>
    <xf numFmtId="0" fontId="0" fillId="0" borderId="0" xfId="0" applyAlignment="1">
      <alignment vertical="center" wrapText="1"/>
    </xf>
    <xf numFmtId="165" fontId="0" fillId="0" borderId="0" xfId="1" applyNumberFormat="1" applyFont="1" applyFill="1" applyBorder="1" applyAlignment="1">
      <alignment horizontal="center"/>
    </xf>
    <xf numFmtId="165" fontId="0" fillId="0" borderId="0" xfId="1" applyNumberFormat="1" applyFont="1" applyFill="1" applyBorder="1" applyAlignment="1"/>
    <xf numFmtId="165" fontId="0" fillId="0" borderId="43" xfId="1" applyNumberFormat="1" applyFont="1" applyFill="1" applyBorder="1" applyAlignment="1"/>
    <xf numFmtId="0" fontId="0" fillId="3" borderId="28" xfId="0" applyFill="1" applyBorder="1" applyAlignment="1">
      <alignment horizontal="center" vertical="center"/>
    </xf>
    <xf numFmtId="0" fontId="0" fillId="3" borderId="62" xfId="0" applyFill="1" applyBorder="1" applyAlignment="1">
      <alignment horizontal="center" vertical="center"/>
    </xf>
    <xf numFmtId="165" fontId="0" fillId="8" borderId="28" xfId="1" applyNumberFormat="1" applyFont="1" applyFill="1" applyBorder="1" applyAlignment="1" applyProtection="1">
      <protection locked="0"/>
    </xf>
    <xf numFmtId="165" fontId="0" fillId="3" borderId="62" xfId="1" applyNumberFormat="1" applyFont="1" applyFill="1" applyBorder="1" applyAlignment="1"/>
    <xf numFmtId="0" fontId="0" fillId="3" borderId="11" xfId="0" applyFill="1" applyBorder="1" applyAlignment="1">
      <alignment vertical="center"/>
    </xf>
    <xf numFmtId="0" fontId="0" fillId="3" borderId="0" xfId="0" applyFill="1" applyAlignment="1">
      <alignment vertical="center" wrapText="1"/>
    </xf>
    <xf numFmtId="0" fontId="0" fillId="3" borderId="12" xfId="0" applyFill="1" applyBorder="1" applyAlignment="1">
      <alignment vertical="center" wrapText="1"/>
    </xf>
    <xf numFmtId="165" fontId="0" fillId="8" borderId="29" xfId="1" applyNumberFormat="1" applyFont="1" applyFill="1" applyBorder="1" applyAlignment="1" applyProtection="1">
      <protection locked="0"/>
    </xf>
    <xf numFmtId="165" fontId="0" fillId="3" borderId="63" xfId="1" applyNumberFormat="1" applyFont="1" applyFill="1" applyBorder="1" applyAlignment="1"/>
    <xf numFmtId="165" fontId="0" fillId="3" borderId="29" xfId="1" applyNumberFormat="1" applyFont="1" applyFill="1" applyBorder="1" applyAlignment="1"/>
    <xf numFmtId="0" fontId="0" fillId="3" borderId="17" xfId="0" quotePrefix="1" applyFill="1" applyBorder="1"/>
    <xf numFmtId="0" fontId="0" fillId="3" borderId="17" xfId="0" applyFill="1" applyBorder="1" applyAlignment="1">
      <alignment horizontal="center"/>
    </xf>
    <xf numFmtId="165" fontId="0" fillId="8" borderId="30" xfId="1" applyNumberFormat="1" applyFont="1" applyFill="1" applyBorder="1" applyAlignment="1" applyProtection="1">
      <protection locked="0"/>
    </xf>
    <xf numFmtId="165" fontId="0" fillId="3" borderId="64" xfId="1" applyNumberFormat="1" applyFont="1" applyFill="1" applyBorder="1" applyAlignment="1"/>
    <xf numFmtId="0" fontId="18" fillId="0" borderId="0" xfId="0" applyFont="1"/>
    <xf numFmtId="0" fontId="18" fillId="0" borderId="0" xfId="0" quotePrefix="1" applyFont="1"/>
    <xf numFmtId="0" fontId="18" fillId="0" borderId="0" xfId="0" applyFont="1" applyAlignment="1">
      <alignment horizontal="center"/>
    </xf>
    <xf numFmtId="166" fontId="18" fillId="0" borderId="0" xfId="2" applyNumberFormat="1" applyFont="1" applyFill="1" applyBorder="1" applyAlignment="1">
      <alignment horizontal="center"/>
    </xf>
    <xf numFmtId="165" fontId="18" fillId="0" borderId="40" xfId="1" applyNumberFormat="1" applyFont="1" applyFill="1" applyBorder="1" applyAlignment="1"/>
    <xf numFmtId="0" fontId="0" fillId="8" borderId="5" xfId="0" applyFill="1" applyBorder="1" applyAlignment="1" applyProtection="1">
      <alignment horizontal="right"/>
      <protection locked="0"/>
    </xf>
    <xf numFmtId="0" fontId="0" fillId="8" borderId="16" xfId="0" applyFill="1" applyBorder="1" applyAlignment="1" applyProtection="1">
      <alignment horizontal="right"/>
      <protection locked="0"/>
    </xf>
    <xf numFmtId="0" fontId="36" fillId="0" borderId="17" xfId="0" applyFont="1" applyBorder="1" applyAlignment="1">
      <alignment horizontal="left" vertical="top"/>
    </xf>
    <xf numFmtId="0" fontId="1" fillId="0" borderId="1" xfId="0" applyFont="1" applyBorder="1" applyAlignment="1">
      <alignment horizontal="center" vertical="top" wrapText="1"/>
    </xf>
    <xf numFmtId="0" fontId="1" fillId="0" borderId="8" xfId="0" applyFont="1" applyBorder="1" applyAlignment="1">
      <alignment horizontal="center" vertical="top" wrapText="1"/>
    </xf>
    <xf numFmtId="0" fontId="1" fillId="0" borderId="13" xfId="0" applyFont="1" applyBorder="1" applyAlignment="1">
      <alignment horizontal="center" vertical="top" wrapText="1"/>
    </xf>
    <xf numFmtId="0" fontId="2" fillId="4" borderId="1"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13" fillId="2" borderId="0" xfId="0" applyFont="1" applyFill="1" applyAlignment="1">
      <alignment horizontal="center" vertical="center"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21" xfId="0" applyFont="1" applyBorder="1" applyAlignment="1">
      <alignment horizontal="left" vertical="top"/>
    </xf>
    <xf numFmtId="0" fontId="2" fillId="0" borderId="25"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26"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 xfId="0" applyFont="1" applyBorder="1" applyAlignment="1">
      <alignment horizontal="left" vertical="top"/>
    </xf>
    <xf numFmtId="0" fontId="1" fillId="0" borderId="4" xfId="0" applyFont="1" applyBorder="1" applyAlignment="1">
      <alignment horizontal="center" vertical="top"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18" xfId="0" applyFont="1" applyBorder="1" applyAlignment="1">
      <alignment horizontal="left" vertical="top"/>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165" fontId="0" fillId="8" borderId="31" xfId="1" applyNumberFormat="1" applyFont="1" applyFill="1" applyBorder="1" applyAlignment="1" applyProtection="1">
      <alignment horizontal="center"/>
      <protection locked="0"/>
    </xf>
    <xf numFmtId="165" fontId="0" fillId="8" borderId="27" xfId="1" applyNumberFormat="1" applyFont="1" applyFill="1" applyBorder="1" applyAlignment="1" applyProtection="1">
      <alignment horizontal="center"/>
      <protection locked="0"/>
    </xf>
    <xf numFmtId="0" fontId="16" fillId="8" borderId="5" xfId="0" applyFont="1" applyFill="1" applyBorder="1" applyAlignment="1" applyProtection="1">
      <alignment horizontal="left" vertical="top" wrapText="1"/>
      <protection locked="0"/>
    </xf>
    <xf numFmtId="0" fontId="16" fillId="8" borderId="6" xfId="0" applyFont="1" applyFill="1" applyBorder="1" applyAlignment="1" applyProtection="1">
      <alignment horizontal="left" vertical="top" wrapText="1"/>
      <protection locked="0"/>
    </xf>
    <xf numFmtId="0" fontId="16" fillId="8" borderId="7" xfId="0" applyFont="1" applyFill="1" applyBorder="1" applyAlignment="1" applyProtection="1">
      <alignment horizontal="left" vertical="top" wrapText="1"/>
      <protection locked="0"/>
    </xf>
    <xf numFmtId="0" fontId="16" fillId="8" borderId="11" xfId="0" applyFont="1" applyFill="1" applyBorder="1" applyAlignment="1" applyProtection="1">
      <alignment horizontal="left" vertical="top" wrapText="1"/>
      <protection locked="0"/>
    </xf>
    <xf numFmtId="0" fontId="16" fillId="8" borderId="0" xfId="0" applyFont="1" applyFill="1" applyBorder="1" applyAlignment="1" applyProtection="1">
      <alignment horizontal="left" vertical="top" wrapText="1"/>
      <protection locked="0"/>
    </xf>
    <xf numFmtId="0" fontId="16" fillId="8" borderId="12" xfId="0" applyFont="1" applyFill="1" applyBorder="1" applyAlignment="1" applyProtection="1">
      <alignment horizontal="left" vertical="top" wrapText="1"/>
      <protection locked="0"/>
    </xf>
    <xf numFmtId="0" fontId="16" fillId="8" borderId="16" xfId="0" applyFont="1" applyFill="1" applyBorder="1" applyAlignment="1" applyProtection="1">
      <alignment horizontal="left" vertical="top" wrapText="1"/>
      <protection locked="0"/>
    </xf>
    <xf numFmtId="0" fontId="16" fillId="8" borderId="17" xfId="0" applyFont="1" applyFill="1" applyBorder="1" applyAlignment="1" applyProtection="1">
      <alignment horizontal="left" vertical="top" wrapText="1"/>
      <protection locked="0"/>
    </xf>
    <xf numFmtId="0" fontId="16" fillId="8" borderId="18" xfId="0" applyFont="1" applyFill="1" applyBorder="1" applyAlignment="1" applyProtection="1">
      <alignment horizontal="left" vertical="top" wrapText="1"/>
      <protection locked="0"/>
    </xf>
    <xf numFmtId="0" fontId="15" fillId="8" borderId="6" xfId="0" applyFont="1" applyFill="1" applyBorder="1" applyAlignment="1" applyProtection="1">
      <protection locked="0"/>
    </xf>
    <xf numFmtId="0" fontId="15" fillId="8" borderId="6" xfId="0" applyFont="1" applyFill="1" applyBorder="1" applyAlignment="1" applyProtection="1">
      <alignment horizontal="center" vertical="top"/>
      <protection locked="0"/>
    </xf>
    <xf numFmtId="0" fontId="15" fillId="8" borderId="7" xfId="0" applyFont="1" applyFill="1" applyBorder="1" applyAlignment="1" applyProtection="1">
      <alignment horizontal="center" vertical="top"/>
      <protection locked="0"/>
    </xf>
    <xf numFmtId="14" fontId="15" fillId="8" borderId="17" xfId="0" applyNumberFormat="1" applyFont="1" applyFill="1" applyBorder="1" applyAlignment="1" applyProtection="1">
      <alignment horizontal="center"/>
      <protection locked="0"/>
    </xf>
    <xf numFmtId="0" fontId="15" fillId="8" borderId="17" xfId="0" applyFont="1" applyFill="1" applyBorder="1" applyAlignment="1" applyProtection="1">
      <alignment horizontal="center"/>
      <protection locked="0"/>
    </xf>
    <xf numFmtId="0" fontId="15" fillId="8" borderId="18" xfId="0" applyFont="1" applyFill="1" applyBorder="1" applyAlignment="1" applyProtection="1">
      <alignment horizontal="center"/>
      <protection locked="0"/>
    </xf>
    <xf numFmtId="0" fontId="27" fillId="7" borderId="0" xfId="0" applyFont="1" applyFill="1" applyBorder="1" applyAlignment="1">
      <alignment horizontal="center" vertical="center"/>
    </xf>
    <xf numFmtId="165" fontId="0" fillId="8" borderId="16" xfId="1" applyNumberFormat="1" applyFont="1" applyFill="1" applyBorder="1" applyAlignment="1" applyProtection="1">
      <alignment horizontal="center"/>
      <protection locked="0"/>
    </xf>
    <xf numFmtId="165" fontId="0" fillId="8" borderId="18" xfId="1" applyNumberFormat="1" applyFont="1" applyFill="1" applyBorder="1" applyAlignment="1" applyProtection="1">
      <alignment horizontal="center"/>
      <protection locked="0"/>
    </xf>
    <xf numFmtId="0" fontId="40" fillId="0" borderId="0" xfId="0" applyFont="1" applyBorder="1" applyAlignment="1">
      <alignment horizontal="left" vertical="top" wrapText="1"/>
    </xf>
    <xf numFmtId="0" fontId="37" fillId="0" borderId="5" xfId="0" applyFont="1" applyBorder="1" applyAlignment="1"/>
    <xf numFmtId="0" fontId="37" fillId="0" borderId="6" xfId="0" applyFont="1" applyBorder="1" applyAlignment="1"/>
    <xf numFmtId="0" fontId="36" fillId="0" borderId="11" xfId="0" quotePrefix="1" applyFont="1" applyBorder="1" applyAlignment="1">
      <alignment horizontal="left" vertical="top" wrapText="1"/>
    </xf>
    <xf numFmtId="0" fontId="36" fillId="0" borderId="0" xfId="0" applyFont="1" applyBorder="1" applyAlignment="1">
      <alignment horizontal="left" vertical="top"/>
    </xf>
    <xf numFmtId="0" fontId="0" fillId="8" borderId="47" xfId="0" applyFont="1" applyFill="1" applyBorder="1" applyAlignment="1" applyProtection="1">
      <alignment vertical="center" wrapText="1"/>
      <protection locked="0"/>
    </xf>
    <xf numFmtId="0" fontId="0" fillId="8" borderId="5" xfId="0" applyFont="1" applyFill="1" applyBorder="1" applyAlignment="1" applyProtection="1">
      <alignment vertical="top" wrapText="1"/>
      <protection locked="0"/>
    </xf>
    <xf numFmtId="0" fontId="0" fillId="8" borderId="6" xfId="0" applyFont="1" applyFill="1" applyBorder="1" applyAlignment="1" applyProtection="1">
      <alignment vertical="top" wrapText="1"/>
      <protection locked="0"/>
    </xf>
    <xf numFmtId="0" fontId="0" fillId="8" borderId="7" xfId="0" applyFont="1" applyFill="1" applyBorder="1" applyAlignment="1" applyProtection="1">
      <alignment vertical="top" wrapText="1"/>
      <protection locked="0"/>
    </xf>
    <xf numFmtId="0" fontId="0" fillId="8" borderId="16" xfId="0" applyFont="1" applyFill="1" applyBorder="1" applyAlignment="1" applyProtection="1">
      <alignment vertical="top" wrapText="1"/>
      <protection locked="0"/>
    </xf>
    <xf numFmtId="0" fontId="0" fillId="8" borderId="17" xfId="0" applyFont="1" applyFill="1" applyBorder="1" applyAlignment="1" applyProtection="1">
      <alignment vertical="top" wrapText="1"/>
      <protection locked="0"/>
    </xf>
    <xf numFmtId="0" fontId="0" fillId="8" borderId="18" xfId="0" applyFont="1" applyFill="1" applyBorder="1" applyAlignment="1" applyProtection="1">
      <alignment vertical="top" wrapText="1"/>
      <protection locked="0"/>
    </xf>
    <xf numFmtId="0" fontId="25" fillId="0" borderId="11" xfId="0" applyFont="1" applyBorder="1" applyAlignment="1"/>
    <xf numFmtId="0" fontId="25" fillId="0" borderId="0" xfId="0" applyFont="1" applyBorder="1" applyAlignment="1"/>
    <xf numFmtId="0" fontId="25" fillId="0" borderId="12" xfId="0" applyFont="1" applyBorder="1" applyAlignment="1"/>
    <xf numFmtId="0" fontId="19" fillId="0" borderId="11" xfId="3" applyBorder="1" applyAlignment="1"/>
    <xf numFmtId="0" fontId="19" fillId="0" borderId="0" xfId="3" applyBorder="1" applyAlignment="1"/>
    <xf numFmtId="0" fontId="19" fillId="0" borderId="12" xfId="3" applyBorder="1" applyAlignment="1"/>
    <xf numFmtId="0" fontId="19" fillId="0" borderId="16" xfId="3" applyBorder="1" applyAlignment="1"/>
    <xf numFmtId="0" fontId="19" fillId="0" borderId="17" xfId="3" applyBorder="1" applyAlignment="1"/>
    <xf numFmtId="0" fontId="19" fillId="0" borderId="18" xfId="3" applyBorder="1" applyAlignment="1"/>
    <xf numFmtId="0" fontId="0" fillId="0" borderId="50" xfId="0" applyFont="1" applyBorder="1" applyAlignment="1">
      <alignment vertical="center" wrapText="1"/>
    </xf>
    <xf numFmtId="0" fontId="0" fillId="0" borderId="50" xfId="0" applyBorder="1" applyAlignment="1">
      <alignment vertical="center" wrapText="1"/>
    </xf>
    <xf numFmtId="0" fontId="0" fillId="0" borderId="47" xfId="0" applyFont="1" applyBorder="1" applyAlignment="1">
      <alignment vertical="center" wrapText="1"/>
    </xf>
    <xf numFmtId="0" fontId="25" fillId="0" borderId="31" xfId="0" applyFont="1" applyBorder="1" applyAlignment="1">
      <alignment horizontal="center"/>
    </xf>
    <xf numFmtId="0" fontId="25" fillId="0" borderId="32" xfId="0" applyFont="1" applyBorder="1" applyAlignment="1">
      <alignment horizontal="center"/>
    </xf>
    <xf numFmtId="0" fontId="25" fillId="0" borderId="27" xfId="0" applyFont="1" applyBorder="1" applyAlignment="1">
      <alignment horizontal="center"/>
    </xf>
    <xf numFmtId="0" fontId="28" fillId="0" borderId="31" xfId="0" applyFont="1" applyBorder="1" applyAlignment="1">
      <alignment horizontal="center"/>
    </xf>
    <xf numFmtId="0" fontId="28" fillId="0" borderId="27" xfId="0" applyFont="1" applyBorder="1" applyAlignment="1">
      <alignment horizontal="center"/>
    </xf>
    <xf numFmtId="0" fontId="25" fillId="0" borderId="5" xfId="0" applyFont="1" applyBorder="1" applyAlignment="1"/>
    <xf numFmtId="0" fontId="25" fillId="0" borderId="6" xfId="0" applyFont="1" applyBorder="1" applyAlignment="1"/>
    <xf numFmtId="0" fontId="25" fillId="0" borderId="7" xfId="0" applyFont="1" applyBorder="1" applyAlignment="1"/>
    <xf numFmtId="0" fontId="0" fillId="8" borderId="11" xfId="0" applyFont="1" applyFill="1" applyBorder="1" applyAlignment="1" applyProtection="1">
      <alignment vertical="top" wrapText="1"/>
      <protection locked="0"/>
    </xf>
    <xf numFmtId="0" fontId="0" fillId="8" borderId="12" xfId="0" applyFont="1" applyFill="1" applyBorder="1" applyAlignment="1" applyProtection="1">
      <alignment vertical="top" wrapText="1"/>
      <protection locked="0"/>
    </xf>
    <xf numFmtId="0" fontId="0" fillId="0" borderId="11" xfId="0" applyFont="1" applyBorder="1" applyAlignment="1">
      <alignment horizontal="center" vertical="center" textRotation="90" wrapText="1"/>
    </xf>
    <xf numFmtId="0" fontId="0" fillId="0" borderId="16" xfId="0" applyFont="1" applyBorder="1" applyAlignment="1">
      <alignment horizontal="center" vertical="center" textRotation="90" wrapText="1"/>
    </xf>
    <xf numFmtId="0" fontId="16" fillId="8" borderId="5" xfId="0" applyFont="1" applyFill="1" applyBorder="1" applyAlignment="1" applyProtection="1">
      <alignment vertical="top" wrapText="1"/>
      <protection locked="0"/>
    </xf>
    <xf numFmtId="0" fontId="16" fillId="8" borderId="6" xfId="0" applyFont="1" applyFill="1" applyBorder="1" applyAlignment="1" applyProtection="1">
      <alignment vertical="top" wrapText="1"/>
      <protection locked="0"/>
    </xf>
    <xf numFmtId="0" fontId="16" fillId="8" borderId="7" xfId="0" applyFont="1" applyFill="1" applyBorder="1" applyAlignment="1" applyProtection="1">
      <alignment vertical="top" wrapText="1"/>
      <protection locked="0"/>
    </xf>
    <xf numFmtId="0" fontId="16" fillId="8" borderId="11" xfId="0" applyFont="1" applyFill="1" applyBorder="1" applyAlignment="1" applyProtection="1">
      <alignment vertical="top" wrapText="1"/>
      <protection locked="0"/>
    </xf>
    <xf numFmtId="0" fontId="16" fillId="8" borderId="0" xfId="0" applyFont="1" applyFill="1" applyBorder="1" applyAlignment="1" applyProtection="1">
      <alignment vertical="top" wrapText="1"/>
      <protection locked="0"/>
    </xf>
    <xf numFmtId="0" fontId="16" fillId="8" borderId="12" xfId="0" applyFont="1" applyFill="1" applyBorder="1" applyAlignment="1" applyProtection="1">
      <alignment vertical="top" wrapText="1"/>
      <protection locked="0"/>
    </xf>
    <xf numFmtId="0" fontId="16" fillId="8" borderId="16" xfId="0" applyFont="1" applyFill="1" applyBorder="1" applyAlignment="1" applyProtection="1">
      <alignment vertical="top" wrapText="1"/>
      <protection locked="0"/>
    </xf>
    <xf numFmtId="0" fontId="16" fillId="8" borderId="17" xfId="0" applyFont="1" applyFill="1" applyBorder="1" applyAlignment="1" applyProtection="1">
      <alignment vertical="top" wrapText="1"/>
      <protection locked="0"/>
    </xf>
    <xf numFmtId="0" fontId="16" fillId="8" borderId="18" xfId="0" applyFont="1" applyFill="1" applyBorder="1" applyAlignment="1" applyProtection="1">
      <alignment vertical="top" wrapText="1"/>
      <protection locked="0"/>
    </xf>
    <xf numFmtId="0" fontId="0" fillId="4" borderId="31" xfId="0" applyFont="1" applyFill="1" applyBorder="1" applyAlignment="1">
      <alignment horizontal="center"/>
    </xf>
    <xf numFmtId="0" fontId="0" fillId="4" borderId="27" xfId="0" applyFont="1" applyFill="1" applyBorder="1" applyAlignment="1">
      <alignment horizontal="center"/>
    </xf>
    <xf numFmtId="0" fontId="28" fillId="6" borderId="31" xfId="0" applyFont="1" applyFill="1" applyBorder="1" applyAlignment="1">
      <alignment vertical="center"/>
    </xf>
    <xf numFmtId="0" fontId="28" fillId="6" borderId="32" xfId="0" applyFont="1" applyFill="1" applyBorder="1" applyAlignment="1">
      <alignment vertical="center"/>
    </xf>
    <xf numFmtId="0" fontId="28" fillId="6" borderId="27" xfId="0" applyFont="1" applyFill="1" applyBorder="1" applyAlignment="1">
      <alignment vertical="center"/>
    </xf>
    <xf numFmtId="0" fontId="28" fillId="0" borderId="0" xfId="0" applyFont="1" applyBorder="1" applyAlignment="1">
      <alignment horizontal="left" vertical="top" wrapText="1"/>
    </xf>
    <xf numFmtId="0" fontId="28" fillId="0" borderId="0" xfId="0" applyFont="1" applyBorder="1" applyAlignment="1">
      <alignment horizontal="left" vertical="top"/>
    </xf>
    <xf numFmtId="9" fontId="0" fillId="8" borderId="5" xfId="2" applyFont="1" applyFill="1" applyBorder="1" applyAlignment="1" applyProtection="1">
      <alignment vertical="top" wrapText="1"/>
      <protection locked="0"/>
    </xf>
    <xf numFmtId="9" fontId="0" fillId="8" borderId="6" xfId="2" applyFont="1" applyFill="1" applyBorder="1" applyAlignment="1" applyProtection="1">
      <alignment vertical="top" wrapText="1"/>
      <protection locked="0"/>
    </xf>
    <xf numFmtId="9" fontId="0" fillId="8" borderId="7" xfId="2" applyFont="1" applyFill="1" applyBorder="1" applyAlignment="1" applyProtection="1">
      <alignment vertical="top" wrapText="1"/>
      <protection locked="0"/>
    </xf>
    <xf numFmtId="9" fontId="0" fillId="8" borderId="11" xfId="2" applyFont="1" applyFill="1" applyBorder="1" applyAlignment="1" applyProtection="1">
      <alignment vertical="top" wrapText="1"/>
      <protection locked="0"/>
    </xf>
    <xf numFmtId="9" fontId="0" fillId="8" borderId="0" xfId="2" applyFont="1" applyFill="1" applyBorder="1" applyAlignment="1" applyProtection="1">
      <alignment vertical="top" wrapText="1"/>
      <protection locked="0"/>
    </xf>
    <xf numFmtId="9" fontId="0" fillId="8" borderId="12" xfId="2" applyFont="1" applyFill="1" applyBorder="1" applyAlignment="1" applyProtection="1">
      <alignment vertical="top" wrapText="1"/>
      <protection locked="0"/>
    </xf>
    <xf numFmtId="9" fontId="0" fillId="8" borderId="16" xfId="2" applyFont="1" applyFill="1" applyBorder="1" applyAlignment="1" applyProtection="1">
      <alignment vertical="top" wrapText="1"/>
      <protection locked="0"/>
    </xf>
    <xf numFmtId="9" fontId="0" fillId="8" borderId="17" xfId="2" applyFont="1" applyFill="1" applyBorder="1" applyAlignment="1" applyProtection="1">
      <alignment vertical="top" wrapText="1"/>
      <protection locked="0"/>
    </xf>
    <xf numFmtId="9" fontId="0" fillId="8" borderId="18" xfId="2" applyFont="1" applyFill="1" applyBorder="1" applyAlignment="1" applyProtection="1">
      <alignment vertical="top" wrapText="1"/>
      <protection locked="0"/>
    </xf>
    <xf numFmtId="0" fontId="15" fillId="0" borderId="6" xfId="0" applyFont="1" applyFill="1" applyBorder="1" applyAlignment="1" applyProtection="1"/>
    <xf numFmtId="14" fontId="15" fillId="0" borderId="17" xfId="0" applyNumberFormat="1" applyFont="1" applyFill="1" applyBorder="1" applyAlignment="1" applyProtection="1">
      <alignment horizontal="center"/>
    </xf>
    <xf numFmtId="0" fontId="28" fillId="0" borderId="0" xfId="0" applyFont="1" applyBorder="1" applyAlignment="1">
      <alignment horizontal="left" vertical="center" wrapText="1"/>
    </xf>
    <xf numFmtId="0" fontId="28" fillId="0" borderId="0" xfId="0" applyFont="1" applyBorder="1" applyAlignment="1">
      <alignment horizontal="left" vertical="center"/>
    </xf>
    <xf numFmtId="0" fontId="53" fillId="0" borderId="0" xfId="0" applyFont="1" applyAlignment="1">
      <alignment horizontal="center" wrapText="1"/>
    </xf>
    <xf numFmtId="0" fontId="27" fillId="7" borderId="0" xfId="0" applyFont="1" applyFill="1" applyAlignment="1">
      <alignment horizontal="center" vertical="center"/>
    </xf>
    <xf numFmtId="0" fontId="16" fillId="8" borderId="0" xfId="0" applyFont="1" applyFill="1" applyAlignment="1" applyProtection="1">
      <alignment vertical="top" wrapText="1"/>
      <protection locked="0"/>
    </xf>
    <xf numFmtId="0" fontId="0" fillId="8" borderId="5" xfId="0" applyFill="1" applyBorder="1" applyAlignment="1" applyProtection="1">
      <alignment vertical="top" wrapText="1"/>
      <protection locked="0"/>
    </xf>
    <xf numFmtId="0" fontId="0" fillId="8" borderId="7" xfId="0" applyFill="1" applyBorder="1" applyAlignment="1" applyProtection="1">
      <alignment vertical="top" wrapText="1"/>
      <protection locked="0"/>
    </xf>
    <xf numFmtId="0" fontId="0" fillId="8" borderId="11" xfId="0" applyFill="1" applyBorder="1" applyAlignment="1" applyProtection="1">
      <alignment vertical="top" wrapText="1"/>
      <protection locked="0"/>
    </xf>
    <xf numFmtId="0" fontId="0" fillId="8" borderId="12" xfId="0" applyFill="1" applyBorder="1" applyAlignment="1" applyProtection="1">
      <alignment vertical="top" wrapText="1"/>
      <protection locked="0"/>
    </xf>
    <xf numFmtId="0" fontId="0" fillId="8" borderId="16" xfId="0" applyFill="1" applyBorder="1" applyAlignment="1" applyProtection="1">
      <alignment vertical="top" wrapText="1"/>
      <protection locked="0"/>
    </xf>
    <xf numFmtId="0" fontId="0" fillId="8" borderId="18" xfId="0" applyFill="1" applyBorder="1" applyAlignment="1" applyProtection="1">
      <alignment vertical="top" wrapText="1"/>
      <protection locked="0"/>
    </xf>
    <xf numFmtId="0" fontId="0" fillId="0" borderId="11" xfId="0" applyBorder="1" applyAlignment="1">
      <alignment horizontal="center" vertical="center" textRotation="90" wrapText="1"/>
    </xf>
    <xf numFmtId="0" fontId="0" fillId="0" borderId="16" xfId="0" applyBorder="1" applyAlignment="1">
      <alignment horizontal="center" vertical="center" textRotation="90" wrapText="1"/>
    </xf>
    <xf numFmtId="0" fontId="40" fillId="0" borderId="0" xfId="0" applyFont="1" applyAlignment="1">
      <alignment horizontal="left" vertical="top" wrapText="1"/>
    </xf>
    <xf numFmtId="0" fontId="2" fillId="0" borderId="31" xfId="0" applyFont="1" applyBorder="1" applyAlignment="1">
      <alignment vertical="top" wrapText="1"/>
    </xf>
    <xf numFmtId="0" fontId="2" fillId="0" borderId="32" xfId="0" applyFont="1" applyBorder="1" applyAlignment="1">
      <alignment vertical="top" wrapText="1"/>
    </xf>
    <xf numFmtId="0" fontId="2" fillId="0" borderId="27" xfId="0" applyFont="1" applyBorder="1" applyAlignment="1">
      <alignment vertical="top" wrapText="1"/>
    </xf>
    <xf numFmtId="0" fontId="25" fillId="0" borderId="5" xfId="0" applyFont="1" applyBorder="1"/>
    <xf numFmtId="0" fontId="25" fillId="0" borderId="6" xfId="0" applyFont="1" applyBorder="1"/>
    <xf numFmtId="0" fontId="25" fillId="0" borderId="7" xfId="0" applyFont="1" applyBorder="1"/>
    <xf numFmtId="0" fontId="25" fillId="0" borderId="11" xfId="0" applyFont="1" applyBorder="1"/>
    <xf numFmtId="0" fontId="25" fillId="0" borderId="0" xfId="0" applyFont="1"/>
    <xf numFmtId="0" fontId="25" fillId="0" borderId="12" xfId="0" applyFont="1" applyBorder="1"/>
    <xf numFmtId="0" fontId="0" fillId="8" borderId="47" xfId="0" applyFill="1" applyBorder="1" applyAlignment="1" applyProtection="1">
      <alignment vertical="center" wrapText="1"/>
      <protection locked="0"/>
    </xf>
    <xf numFmtId="0" fontId="25" fillId="0" borderId="16" xfId="0" applyFont="1" applyBorder="1"/>
    <xf numFmtId="0" fontId="25" fillId="0" borderId="17" xfId="0" applyFont="1" applyBorder="1"/>
    <xf numFmtId="0" fontId="25" fillId="0" borderId="18" xfId="0" applyFont="1" applyBorder="1"/>
    <xf numFmtId="0" fontId="0" fillId="0" borderId="47" xfId="0" applyBorder="1" applyAlignment="1">
      <alignment vertical="center" wrapText="1"/>
    </xf>
    <xf numFmtId="0" fontId="0" fillId="8" borderId="6" xfId="0" applyFill="1" applyBorder="1" applyAlignment="1" applyProtection="1">
      <alignment vertical="top" wrapText="1"/>
      <protection locked="0"/>
    </xf>
    <xf numFmtId="0" fontId="0" fillId="8" borderId="17" xfId="0" applyFill="1" applyBorder="1" applyAlignment="1" applyProtection="1">
      <alignment vertical="top" wrapText="1"/>
      <protection locked="0"/>
    </xf>
    <xf numFmtId="0" fontId="25" fillId="0" borderId="5" xfId="0" applyFont="1" applyBorder="1" applyAlignment="1">
      <alignment horizontal="center"/>
    </xf>
    <xf numFmtId="0" fontId="25" fillId="0" borderId="6" xfId="0" applyFont="1" applyBorder="1" applyAlignment="1">
      <alignment horizontal="center"/>
    </xf>
    <xf numFmtId="0" fontId="25" fillId="0" borderId="7" xfId="0" applyFont="1" applyBorder="1" applyAlignment="1">
      <alignment horizontal="center"/>
    </xf>
    <xf numFmtId="0" fontId="25" fillId="0" borderId="11" xfId="0" applyFont="1" applyBorder="1" applyAlignment="1">
      <alignment horizontal="center"/>
    </xf>
    <xf numFmtId="0" fontId="25" fillId="0" borderId="0" xfId="0" applyFont="1" applyAlignment="1">
      <alignment horizontal="center"/>
    </xf>
    <xf numFmtId="0" fontId="25" fillId="0" borderId="12" xfId="0" applyFont="1" applyBorder="1" applyAlignment="1">
      <alignment horizontal="center"/>
    </xf>
    <xf numFmtId="0" fontId="25" fillId="0" borderId="16" xfId="0" applyFont="1" applyBorder="1" applyAlignment="1">
      <alignment horizontal="center"/>
    </xf>
    <xf numFmtId="0" fontId="25" fillId="0" borderId="17" xfId="0" applyFont="1" applyBorder="1" applyAlignment="1">
      <alignment horizontal="center"/>
    </xf>
    <xf numFmtId="0" fontId="25" fillId="0" borderId="18" xfId="0" applyFont="1" applyBorder="1" applyAlignment="1">
      <alignment horizontal="center"/>
    </xf>
    <xf numFmtId="0" fontId="0" fillId="0" borderId="47" xfId="0" applyBorder="1" applyAlignment="1">
      <alignment vertical="center"/>
    </xf>
    <xf numFmtId="0" fontId="55" fillId="0" borderId="0" xfId="0" applyFont="1" applyAlignment="1">
      <alignment horizontal="center" vertical="top" wrapText="1"/>
    </xf>
    <xf numFmtId="0" fontId="55" fillId="0" borderId="17" xfId="0" applyFont="1" applyBorder="1" applyAlignment="1">
      <alignment horizontal="center" vertical="top"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0" fillId="0" borderId="17" xfId="0" applyBorder="1" applyAlignment="1">
      <alignment vertical="center" wrapText="1"/>
    </xf>
    <xf numFmtId="0" fontId="25" fillId="3" borderId="31" xfId="0" applyFont="1" applyFill="1" applyBorder="1"/>
    <xf numFmtId="0" fontId="25" fillId="3" borderId="61" xfId="0" applyFont="1" applyFill="1" applyBorder="1"/>
    <xf numFmtId="0" fontId="0" fillId="3" borderId="5" xfId="0" applyFill="1" applyBorder="1"/>
    <xf numFmtId="0" fontId="0" fillId="3" borderId="6" xfId="0" applyFill="1" applyBorder="1"/>
    <xf numFmtId="0" fontId="0" fillId="3" borderId="7" xfId="0" applyFill="1" applyBorder="1"/>
    <xf numFmtId="0" fontId="0" fillId="8" borderId="5" xfId="1" applyNumberFormat="1" applyFont="1" applyFill="1" applyBorder="1" applyAlignment="1" applyProtection="1">
      <protection locked="0"/>
    </xf>
    <xf numFmtId="0" fontId="0" fillId="8" borderId="43" xfId="1" applyNumberFormat="1" applyFont="1" applyFill="1" applyBorder="1" applyAlignment="1" applyProtection="1">
      <protection locked="0"/>
    </xf>
    <xf numFmtId="0" fontId="0" fillId="8" borderId="11" xfId="1" applyNumberFormat="1" applyFont="1" applyFill="1" applyBorder="1" applyAlignment="1" applyProtection="1">
      <protection locked="0"/>
    </xf>
    <xf numFmtId="0" fontId="0" fillId="8" borderId="40" xfId="1" applyNumberFormat="1" applyFont="1" applyFill="1" applyBorder="1" applyAlignment="1" applyProtection="1">
      <protection locked="0"/>
    </xf>
    <xf numFmtId="0" fontId="0" fillId="3" borderId="11" xfId="0" applyFill="1" applyBorder="1"/>
    <xf numFmtId="0" fontId="0" fillId="3" borderId="0" xfId="0" applyFill="1"/>
    <xf numFmtId="0" fontId="0" fillId="3" borderId="12" xfId="0" applyFill="1" applyBorder="1"/>
    <xf numFmtId="0" fontId="0" fillId="3" borderId="16" xfId="0" applyFill="1" applyBorder="1" applyAlignment="1">
      <alignment vertical="center" wrapText="1"/>
    </xf>
    <xf numFmtId="0" fontId="0" fillId="3" borderId="17" xfId="0" applyFill="1" applyBorder="1" applyAlignment="1">
      <alignment vertical="center" wrapText="1"/>
    </xf>
    <xf numFmtId="0" fontId="0" fillId="3" borderId="18" xfId="0" applyFill="1" applyBorder="1" applyAlignment="1">
      <alignment vertical="center" wrapText="1"/>
    </xf>
    <xf numFmtId="0" fontId="0" fillId="8" borderId="16" xfId="1" applyNumberFormat="1" applyFont="1" applyFill="1" applyBorder="1" applyAlignment="1" applyProtection="1">
      <protection locked="0"/>
    </xf>
    <xf numFmtId="0" fontId="0" fillId="8" borderId="42" xfId="1" applyNumberFormat="1" applyFont="1" applyFill="1" applyBorder="1" applyAlignment="1" applyProtection="1">
      <protection locked="0"/>
    </xf>
    <xf numFmtId="0" fontId="0" fillId="3" borderId="11" xfId="0" applyFill="1" applyBorder="1" applyAlignment="1">
      <alignment vertical="center" wrapText="1"/>
    </xf>
    <xf numFmtId="0" fontId="0" fillId="3" borderId="0" xfId="0" applyFill="1" applyAlignment="1">
      <alignment vertical="center" wrapText="1"/>
    </xf>
    <xf numFmtId="0" fontId="0" fillId="3" borderId="12" xfId="0" applyFill="1" applyBorder="1" applyAlignment="1">
      <alignment vertical="center" wrapText="1"/>
    </xf>
    <xf numFmtId="0" fontId="4" fillId="0" borderId="0" xfId="0" quotePrefix="1" applyFont="1" applyAlignment="1">
      <alignment horizontal="left" vertical="top" wrapText="1"/>
    </xf>
  </cellXfs>
  <cellStyles count="4">
    <cellStyle name="Comma" xfId="1" builtinId="3"/>
    <cellStyle name="Hyperlink" xfId="3" builtinId="8"/>
    <cellStyle name="Normal" xfId="0" builtinId="0"/>
    <cellStyle name="Percent" xfId="2" builtinId="5"/>
  </cellStyles>
  <dxfs count="155">
    <dxf>
      <font>
        <b/>
        <i val="0"/>
        <color theme="0"/>
      </font>
      <fill>
        <patternFill>
          <bgColor rgb="FFFF0000"/>
        </patternFill>
      </fill>
    </dxf>
    <dxf>
      <fill>
        <patternFill>
          <bgColor rgb="FFFFC000"/>
        </patternFill>
      </fill>
    </dxf>
    <dxf>
      <fill>
        <patternFill>
          <bgColor rgb="FF92D050"/>
        </patternFill>
      </fill>
    </dxf>
    <dxf>
      <font>
        <color theme="0"/>
      </font>
      <fill>
        <patternFill>
          <bgColor rgb="FFFF0000"/>
        </patternFill>
      </fill>
    </dxf>
    <dxf>
      <fill>
        <patternFill>
          <bgColor rgb="FF92D050"/>
        </patternFill>
      </fill>
    </dxf>
    <dxf>
      <fill>
        <patternFill>
          <bgColor rgb="FF92D050"/>
        </patternFill>
      </fill>
    </dxf>
    <dxf>
      <font>
        <color theme="0"/>
      </font>
      <fill>
        <patternFill>
          <bgColor rgb="FFFF0000"/>
        </patternFill>
      </fill>
    </dxf>
    <dxf>
      <font>
        <b/>
        <i val="0"/>
        <color rgb="FF00B050"/>
      </font>
    </dxf>
    <dxf>
      <font>
        <b/>
        <i val="0"/>
        <color theme="0"/>
      </font>
      <fill>
        <patternFill>
          <bgColor rgb="FFFF0000"/>
        </patternFill>
      </fill>
    </dxf>
    <dxf>
      <fill>
        <patternFill>
          <bgColor rgb="FFFFC000"/>
        </patternFill>
      </fill>
    </dxf>
    <dxf>
      <fill>
        <patternFill>
          <bgColor rgb="FF92D050"/>
        </patternFill>
      </fill>
    </dxf>
    <dxf>
      <font>
        <b/>
        <i val="0"/>
        <color rgb="FF00B050"/>
      </font>
    </dxf>
    <dxf>
      <font>
        <b/>
        <i val="0"/>
        <color rgb="FF00B050"/>
      </font>
    </dxf>
    <dxf>
      <font>
        <b/>
        <i val="0"/>
        <color rgb="FF00B050"/>
      </font>
    </dxf>
    <dxf>
      <font>
        <b/>
        <i val="0"/>
        <color rgb="FF00B050"/>
      </font>
    </dxf>
    <dxf>
      <font>
        <b/>
        <i val="0"/>
        <color theme="0"/>
      </font>
      <fill>
        <patternFill>
          <bgColor rgb="FFFF0000"/>
        </patternFill>
      </fill>
    </dxf>
    <dxf>
      <font>
        <b/>
        <i val="0"/>
        <color theme="0"/>
      </font>
      <fill>
        <patternFill>
          <bgColor rgb="FFFF0000"/>
        </patternFill>
      </fill>
    </dxf>
    <dxf>
      <fill>
        <patternFill>
          <bgColor rgb="FFFFC000"/>
        </patternFill>
      </fill>
    </dxf>
    <dxf>
      <fill>
        <patternFill>
          <bgColor rgb="FF92D050"/>
        </patternFill>
      </fill>
    </dxf>
    <dxf>
      <font>
        <color theme="0"/>
      </font>
      <fill>
        <patternFill>
          <bgColor rgb="FFFF0000"/>
        </patternFill>
      </fill>
    </dxf>
    <dxf>
      <fill>
        <patternFill>
          <bgColor rgb="FF92D050"/>
        </patternFill>
      </fill>
    </dxf>
    <dxf>
      <fill>
        <patternFill>
          <bgColor rgb="FF92D050"/>
        </patternFill>
      </fill>
    </dxf>
    <dxf>
      <font>
        <color theme="0"/>
      </font>
      <fill>
        <patternFill>
          <bgColor rgb="FFFF0000"/>
        </patternFill>
      </fill>
    </dxf>
    <dxf>
      <font>
        <b/>
        <i val="0"/>
        <color rgb="FF00B050"/>
      </font>
    </dxf>
    <dxf>
      <font>
        <b/>
        <i val="0"/>
        <color theme="0"/>
      </font>
      <fill>
        <patternFill>
          <bgColor rgb="FFFF0000"/>
        </patternFill>
      </fill>
    </dxf>
    <dxf>
      <fill>
        <patternFill>
          <bgColor rgb="FFFFC000"/>
        </patternFill>
      </fill>
    </dxf>
    <dxf>
      <fill>
        <patternFill>
          <bgColor rgb="FF92D050"/>
        </patternFill>
      </fill>
    </dxf>
    <dxf>
      <font>
        <b/>
        <i val="0"/>
        <color rgb="FF00B050"/>
      </font>
    </dxf>
    <dxf>
      <font>
        <b/>
        <i val="0"/>
        <color rgb="FF00B050"/>
      </font>
    </dxf>
    <dxf>
      <font>
        <b/>
        <i val="0"/>
        <color rgb="FF00B050"/>
      </font>
    </dxf>
    <dxf>
      <font>
        <b/>
        <i val="0"/>
        <color rgb="FF00B050"/>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i val="0"/>
        <color theme="0"/>
      </font>
      <fill>
        <patternFill>
          <bgColor rgb="FFFF0000"/>
        </patternFill>
      </fill>
    </dxf>
    <dxf>
      <font>
        <b/>
        <i val="0"/>
        <color theme="0"/>
      </font>
      <fill>
        <patternFill>
          <bgColor rgb="FFFF0000"/>
        </patternFill>
      </fill>
    </dxf>
    <dxf>
      <font>
        <b val="0"/>
        <i/>
        <color theme="6" tint="-0.24994659260841701"/>
      </font>
    </dxf>
    <dxf>
      <font>
        <b/>
        <i val="0"/>
        <color theme="0"/>
      </font>
      <fill>
        <patternFill>
          <bgColor rgb="FFFF0000"/>
        </patternFill>
      </fill>
    </dxf>
    <dxf>
      <font>
        <b val="0"/>
        <i/>
        <color theme="6" tint="-0.24994659260841701"/>
      </font>
    </dxf>
    <dxf>
      <font>
        <b val="0"/>
        <i/>
        <color theme="6" tint="-0.24994659260841701"/>
      </font>
    </dxf>
    <dxf>
      <font>
        <b val="0"/>
        <i/>
        <color theme="6" tint="-0.24994659260841701"/>
      </font>
    </dxf>
    <dxf>
      <font>
        <b val="0"/>
        <i/>
        <color theme="6" tint="-0.24994659260841701"/>
      </font>
    </dxf>
    <dxf>
      <font>
        <b/>
        <i val="0"/>
        <color theme="0"/>
      </font>
      <fill>
        <patternFill>
          <bgColor rgb="FFFF0000"/>
        </patternFill>
      </fill>
    </dxf>
    <dxf>
      <font>
        <b val="0"/>
        <i/>
        <color theme="6" tint="-0.24994659260841701"/>
      </font>
    </dxf>
    <dxf>
      <font>
        <b val="0"/>
        <i/>
        <color theme="6" tint="-0.24994659260841701"/>
      </font>
    </dxf>
    <dxf>
      <font>
        <b/>
        <i val="0"/>
        <color theme="0"/>
      </font>
      <fill>
        <patternFill>
          <bgColor rgb="FFFF0000"/>
        </patternFill>
      </fill>
    </dxf>
    <dxf>
      <font>
        <b val="0"/>
        <i/>
        <color theme="6" tint="-0.24994659260841701"/>
      </font>
    </dxf>
    <dxf>
      <font>
        <b/>
        <i val="0"/>
        <color theme="0"/>
      </font>
      <fill>
        <patternFill>
          <bgColor rgb="FFFF0000"/>
        </patternFill>
      </fill>
    </dxf>
    <dxf>
      <font>
        <b val="0"/>
        <i/>
        <color theme="6" tint="-0.24994659260841701"/>
      </font>
    </dxf>
    <dxf>
      <font>
        <b/>
        <i val="0"/>
        <color theme="0"/>
      </font>
      <fill>
        <patternFill>
          <bgColor rgb="FFFF0000"/>
        </patternFill>
      </fill>
    </dxf>
    <dxf>
      <font>
        <b/>
        <i val="0"/>
        <color theme="0"/>
      </font>
      <fill>
        <patternFill>
          <bgColor rgb="FFFF0000"/>
        </patternFill>
      </fill>
    </dxf>
    <dxf>
      <font>
        <b val="0"/>
        <i/>
        <color theme="6" tint="-0.24994659260841701"/>
      </font>
    </dxf>
    <dxf>
      <font>
        <b val="0"/>
        <i/>
        <color theme="6" tint="-0.24994659260841701"/>
      </font>
    </dxf>
    <dxf>
      <font>
        <b val="0"/>
        <i/>
        <color theme="6" tint="-0.24994659260841701"/>
      </font>
    </dxf>
    <dxf>
      <font>
        <b/>
        <i val="0"/>
        <color theme="0"/>
      </font>
      <fill>
        <patternFill>
          <bgColor rgb="FFFF0000"/>
        </patternFill>
      </fill>
    </dxf>
    <dxf>
      <fill>
        <patternFill>
          <bgColor rgb="FFFFC000"/>
        </patternFill>
      </fill>
    </dxf>
    <dxf>
      <fill>
        <patternFill>
          <bgColor rgb="FF92D050"/>
        </patternFill>
      </fill>
    </dxf>
    <dxf>
      <font>
        <color theme="0"/>
      </font>
      <fill>
        <patternFill>
          <bgColor rgb="FFFF0000"/>
        </patternFill>
      </fill>
    </dxf>
    <dxf>
      <fill>
        <patternFill>
          <bgColor rgb="FF92D050"/>
        </patternFill>
      </fill>
    </dxf>
    <dxf>
      <fill>
        <patternFill>
          <bgColor rgb="FF92D050"/>
        </patternFill>
      </fill>
    </dxf>
    <dxf>
      <font>
        <color theme="0"/>
      </font>
      <fill>
        <patternFill>
          <bgColor rgb="FFFF0000"/>
        </patternFill>
      </fill>
    </dxf>
    <dxf>
      <font>
        <b/>
        <i val="0"/>
        <color rgb="FF00B050"/>
      </font>
    </dxf>
    <dxf>
      <font>
        <b/>
        <i val="0"/>
        <color theme="0"/>
      </font>
      <fill>
        <patternFill>
          <bgColor rgb="FFFF0000"/>
        </patternFill>
      </fill>
    </dxf>
    <dxf>
      <fill>
        <patternFill>
          <bgColor rgb="FFFFC000"/>
        </patternFill>
      </fill>
    </dxf>
    <dxf>
      <fill>
        <patternFill>
          <bgColor rgb="FF92D050"/>
        </patternFill>
      </fill>
    </dxf>
    <dxf>
      <font>
        <b/>
        <i val="0"/>
        <color rgb="FF00B050"/>
      </font>
    </dxf>
    <dxf>
      <font>
        <b/>
        <i val="0"/>
        <color rgb="FF00B050"/>
      </font>
    </dxf>
    <dxf>
      <font>
        <b/>
        <i val="0"/>
        <color rgb="FF00B050"/>
      </font>
    </dxf>
    <dxf>
      <font>
        <b/>
        <i val="0"/>
        <color rgb="FF00B050"/>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i val="0"/>
        <color theme="0"/>
      </font>
      <fill>
        <patternFill>
          <bgColor rgb="FFFF0000"/>
        </patternFill>
      </fill>
    </dxf>
    <dxf>
      <font>
        <b val="0"/>
        <i/>
        <color theme="6" tint="-0.24994659260841701"/>
      </font>
    </dxf>
    <dxf>
      <font>
        <b val="0"/>
        <i/>
        <color theme="6" tint="-0.24994659260841701"/>
      </font>
    </dxf>
    <dxf>
      <fill>
        <patternFill>
          <bgColor rgb="FF92D050"/>
        </patternFill>
      </fill>
    </dxf>
    <dxf>
      <fill>
        <patternFill>
          <bgColor rgb="FFFFC000"/>
        </patternFill>
      </fill>
    </dxf>
    <dxf>
      <font>
        <color theme="0"/>
      </font>
      <fill>
        <patternFill>
          <bgColor rgb="FFFF0000"/>
        </patternFill>
      </fill>
    </dxf>
    <dxf>
      <fill>
        <patternFill>
          <bgColor rgb="FF92D050"/>
        </patternFill>
      </fill>
    </dxf>
    <dxf>
      <fill>
        <patternFill>
          <bgColor rgb="FFFFC000"/>
        </patternFill>
      </fill>
    </dxf>
    <dxf>
      <font>
        <color theme="0"/>
      </font>
      <fill>
        <patternFill>
          <bgColor rgb="FFFF0000"/>
        </patternFill>
      </fill>
    </dxf>
    <dxf>
      <fill>
        <patternFill>
          <bgColor rgb="FF92D05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92D050"/>
        </patternFill>
      </fill>
    </dxf>
    <dxf>
      <font>
        <color theme="0"/>
      </font>
      <fill>
        <patternFill>
          <bgColor rgb="FFFF0000"/>
        </patternFill>
      </fill>
    </dxf>
    <dxf>
      <font>
        <b/>
        <i val="0"/>
        <color rgb="FF00B050"/>
      </font>
    </dxf>
    <dxf>
      <font>
        <b/>
        <i val="0"/>
        <color theme="0"/>
      </font>
      <fill>
        <patternFill>
          <bgColor rgb="FFFF0000"/>
        </patternFill>
      </fill>
    </dxf>
    <dxf>
      <fill>
        <patternFill>
          <bgColor rgb="FFFFC000"/>
        </patternFill>
      </fill>
    </dxf>
    <dxf>
      <fill>
        <patternFill>
          <bgColor rgb="FF92D050"/>
        </patternFill>
      </fill>
    </dxf>
    <dxf>
      <font>
        <b/>
        <i val="0"/>
        <color rgb="FF00B050"/>
      </font>
    </dxf>
    <dxf>
      <font>
        <b/>
        <i val="0"/>
        <color theme="0"/>
      </font>
      <fill>
        <patternFill>
          <bgColor rgb="FFFF0000"/>
        </patternFill>
      </fill>
    </dxf>
    <dxf>
      <fill>
        <patternFill>
          <bgColor rgb="FFFFC000"/>
        </patternFill>
      </fill>
    </dxf>
    <dxf>
      <fill>
        <patternFill>
          <bgColor rgb="FF92D050"/>
        </patternFill>
      </fill>
    </dxf>
    <dxf>
      <font>
        <b/>
        <i val="0"/>
        <color rgb="FF00B050"/>
      </font>
    </dxf>
    <dxf>
      <font>
        <b/>
        <i val="0"/>
        <color rgb="FF00B050"/>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i val="0"/>
        <color rgb="FF00B050"/>
      </font>
    </dxf>
    <dxf>
      <font>
        <b/>
        <i val="0"/>
        <color theme="0"/>
      </font>
      <fill>
        <patternFill>
          <bgColor rgb="FFFF0000"/>
        </patternFill>
      </fill>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val="0"/>
        <i/>
        <color theme="6" tint="-0.24994659260841701"/>
      </font>
    </dxf>
    <dxf>
      <font>
        <b/>
        <i val="0"/>
        <color theme="0"/>
      </font>
      <fill>
        <patternFill>
          <bgColor rgb="FFFF0000"/>
        </patternFill>
      </fill>
    </dxf>
    <dxf>
      <font>
        <b/>
        <i val="0"/>
        <color theme="0"/>
      </font>
      <fill>
        <patternFill>
          <bgColor rgb="FFFF0000"/>
        </patternFill>
      </fill>
    </dxf>
    <dxf>
      <font>
        <b val="0"/>
        <i/>
        <color theme="6" tint="-0.24994659260841701"/>
      </font>
    </dxf>
    <dxf>
      <font>
        <b val="0"/>
        <i/>
        <color theme="6" tint="-0.24994659260841701"/>
      </font>
    </dxf>
    <dxf>
      <font>
        <b val="0"/>
        <i/>
        <color theme="6" tint="-0.24994659260841701"/>
      </font>
    </dxf>
    <dxf>
      <font>
        <b val="0"/>
        <i/>
        <color theme="6" tint="-0.24994659260841701"/>
      </font>
    </dxf>
    <dxf>
      <fill>
        <patternFill>
          <bgColor rgb="FF92D050"/>
        </patternFill>
      </fill>
    </dxf>
    <dxf>
      <fill>
        <patternFill>
          <bgColor rgb="FFFFC000"/>
        </patternFill>
      </fill>
    </dxf>
    <dxf>
      <font>
        <color theme="0"/>
      </font>
      <fill>
        <patternFill>
          <bgColor rgb="FFFF0000"/>
        </patternFill>
      </fill>
    </dxf>
    <dxf>
      <font>
        <b/>
        <i val="0"/>
        <color rgb="FF00B050"/>
      </font>
    </dxf>
  </dxfs>
  <tableStyles count="0" defaultTableStyle="TableStyleMedium2" defaultPivotStyle="PivotStyleLight16"/>
  <colors>
    <mruColors>
      <color rgb="FFFFFF99"/>
      <color rgb="FF339966"/>
      <color rgb="FF0563C1"/>
      <color rgb="FFCCFF33"/>
      <color rgb="FF00CC99"/>
      <color rgb="FFD6DCE4"/>
      <color rgb="FFA96017"/>
      <color rgb="FFAE6F12"/>
      <color rgb="FFC57E15"/>
      <color rgb="FF9B58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DCF9993-D4E3-4CE6-B292-20BA61899251}" type="doc">
      <dgm:prSet loTypeId="urn:microsoft.com/office/officeart/2009/3/layout/PieProcess" loCatId="list" qsTypeId="urn:microsoft.com/office/officeart/2005/8/quickstyle/simple2" qsCatId="simple" csTypeId="urn:microsoft.com/office/officeart/2005/8/colors/accent0_3" csCatId="mainScheme" phldr="1"/>
      <dgm:spPr/>
      <dgm:t>
        <a:bodyPr/>
        <a:lstStyle/>
        <a:p>
          <a:endParaRPr lang="fr-BE"/>
        </a:p>
      </dgm:t>
    </dgm:pt>
    <dgm:pt modelId="{84F28E49-EE3F-4756-BBFB-7B8037F666CB}">
      <dgm:prSet phldrT="[Texte]" custT="1"/>
      <dgm:spPr/>
      <dgm:t>
        <a:bodyPr/>
        <a:lstStyle/>
        <a:p>
          <a:r>
            <a:rPr lang="fr-BE" sz="1200" b="1" u="sng"/>
            <a:t>ISA 315</a:t>
          </a:r>
        </a:p>
      </dgm:t>
    </dgm:pt>
    <dgm:pt modelId="{38736D0D-E880-478C-A74D-57A845C76B7C}" type="parTrans" cxnId="{03E0D729-FD79-4FBC-80D6-99F03603EEF2}">
      <dgm:prSet/>
      <dgm:spPr/>
      <dgm:t>
        <a:bodyPr/>
        <a:lstStyle/>
        <a:p>
          <a:endParaRPr lang="fr-BE"/>
        </a:p>
      </dgm:t>
    </dgm:pt>
    <dgm:pt modelId="{22BBB56C-C9B3-46DA-A9AD-F9714528E73F}" type="sibTrans" cxnId="{03E0D729-FD79-4FBC-80D6-99F03603EEF2}">
      <dgm:prSet/>
      <dgm:spPr/>
      <dgm:t>
        <a:bodyPr/>
        <a:lstStyle/>
        <a:p>
          <a:endParaRPr lang="fr-BE"/>
        </a:p>
      </dgm:t>
    </dgm:pt>
    <dgm:pt modelId="{43E0AE13-01DE-4FF5-84FD-3933B423903D}">
      <dgm:prSet phldrT="[Texte]" custT="1"/>
      <dgm:spPr/>
      <dgm:t>
        <a:bodyPr/>
        <a:lstStyle/>
        <a:p>
          <a:r>
            <a:rPr lang="fr-BE" sz="1100" b="1" u="sng"/>
            <a:t>ISA 520</a:t>
          </a:r>
        </a:p>
      </dgm:t>
    </dgm:pt>
    <dgm:pt modelId="{3C62013E-DB2B-4569-AA01-D0EC5D361705}" type="parTrans" cxnId="{356BF1C5-8764-4F74-99C7-63A604102D2C}">
      <dgm:prSet/>
      <dgm:spPr/>
      <dgm:t>
        <a:bodyPr/>
        <a:lstStyle/>
        <a:p>
          <a:endParaRPr lang="fr-BE"/>
        </a:p>
      </dgm:t>
    </dgm:pt>
    <dgm:pt modelId="{668B66C1-F762-47D9-AD03-8BCB0A697F00}" type="sibTrans" cxnId="{356BF1C5-8764-4F74-99C7-63A604102D2C}">
      <dgm:prSet/>
      <dgm:spPr/>
      <dgm:t>
        <a:bodyPr/>
        <a:lstStyle/>
        <a:p>
          <a:endParaRPr lang="fr-BE"/>
        </a:p>
      </dgm:t>
    </dgm:pt>
    <dgm:pt modelId="{426385CD-041E-447C-B321-AD7B2F892925}">
      <dgm:prSet phldrT="[Texte]" custT="1"/>
      <dgm:spPr/>
      <dgm:t>
        <a:bodyPr/>
        <a:lstStyle/>
        <a:p>
          <a:r>
            <a:rPr lang="fr-BE" sz="1200" b="1" u="sng"/>
            <a:t>ISA 520</a:t>
          </a:r>
        </a:p>
      </dgm:t>
    </dgm:pt>
    <dgm:pt modelId="{5D8B5FE0-3776-4457-91AD-703389D35576}" type="parTrans" cxnId="{4E692C38-942B-4D16-98FD-D344C4EBD39F}">
      <dgm:prSet/>
      <dgm:spPr/>
      <dgm:t>
        <a:bodyPr/>
        <a:lstStyle/>
        <a:p>
          <a:endParaRPr lang="fr-BE"/>
        </a:p>
      </dgm:t>
    </dgm:pt>
    <dgm:pt modelId="{9F0034D3-2EAA-4178-A37F-CD69C8891FF9}" type="sibTrans" cxnId="{4E692C38-942B-4D16-98FD-D344C4EBD39F}">
      <dgm:prSet/>
      <dgm:spPr/>
      <dgm:t>
        <a:bodyPr/>
        <a:lstStyle/>
        <a:p>
          <a:endParaRPr lang="fr-BE"/>
        </a:p>
      </dgm:t>
    </dgm:pt>
    <dgm:pt modelId="{BAF257B2-B7AF-4704-9BE1-592423CA3A5F}">
      <dgm:prSet phldrT="[Texte]" custT="1"/>
      <dgm:spPr/>
      <dgm:t>
        <a:bodyPr/>
        <a:lstStyle/>
        <a:p>
          <a:r>
            <a:rPr lang="fr-BE" sz="1100" u="sng"/>
            <a:t>PROCEDURES ANALYTIQUES ETAYANT LE FONDEMENT D'UNE CONCLUSION GENERALE</a:t>
          </a:r>
          <a:endParaRPr lang="fr-BE" sz="1100"/>
        </a:p>
      </dgm:t>
    </dgm:pt>
    <dgm:pt modelId="{F8C644E6-0B14-41EB-B8F0-1AD757D1B26C}" type="parTrans" cxnId="{B17E3667-A5F2-4A73-8C24-12F11760ED93}">
      <dgm:prSet/>
      <dgm:spPr/>
      <dgm:t>
        <a:bodyPr/>
        <a:lstStyle/>
        <a:p>
          <a:endParaRPr lang="fr-BE"/>
        </a:p>
      </dgm:t>
    </dgm:pt>
    <dgm:pt modelId="{6D0B7FD3-0957-4374-A049-C2CD6DDD6057}" type="sibTrans" cxnId="{B17E3667-A5F2-4A73-8C24-12F11760ED93}">
      <dgm:prSet/>
      <dgm:spPr/>
      <dgm:t>
        <a:bodyPr/>
        <a:lstStyle/>
        <a:p>
          <a:endParaRPr lang="fr-BE"/>
        </a:p>
      </dgm:t>
    </dgm:pt>
    <dgm:pt modelId="{63668E20-3E0A-4019-B48C-A7A933CB7676}">
      <dgm:prSet phldrT="[Texte]" custT="1"/>
      <dgm:spPr/>
      <dgm:t>
        <a:bodyPr/>
        <a:lstStyle/>
        <a:p>
          <a:r>
            <a:rPr lang="fr-BE" sz="1100" u="none"/>
            <a:t>Evaluation des risques: à util</a:t>
          </a:r>
          <a:r>
            <a:rPr lang="fr-BE" sz="1100" b="0" i="0" u="none"/>
            <a:t>iser par l'auditeur lors de la stratégie d'audit pour évaluer le risque d'anomalies significatives en comparant les performances de l'entité avec les exercices antéreurs et avec le secteur ou des entreprises comparables</a:t>
          </a:r>
        </a:p>
        <a:p>
          <a:endParaRPr lang="fr-BE" sz="1100" b="0" i="0" u="none"/>
        </a:p>
        <a:p>
          <a:r>
            <a:rPr lang="fr-BE" sz="1100" b="1" i="0" u="none">
              <a:solidFill>
                <a:srgbClr val="FF0000"/>
              </a:solidFill>
            </a:rPr>
            <a:t>OBLIGATOIRE</a:t>
          </a:r>
        </a:p>
        <a:p>
          <a:r>
            <a:rPr lang="fr-BE" sz="1100" b="0" i="0" u="none"/>
            <a:t>REF</a:t>
          </a:r>
          <a:endParaRPr lang="fr-BE" sz="1100" u="none"/>
        </a:p>
      </dgm:t>
    </dgm:pt>
    <dgm:pt modelId="{B72F798E-23CF-4F7C-9DE2-2EF13FBE4738}" type="parTrans" cxnId="{AB6D21FC-EF18-4C57-9871-C84E5DC7DCF4}">
      <dgm:prSet/>
      <dgm:spPr/>
      <dgm:t>
        <a:bodyPr/>
        <a:lstStyle/>
        <a:p>
          <a:endParaRPr lang="fr-BE"/>
        </a:p>
      </dgm:t>
    </dgm:pt>
    <dgm:pt modelId="{EF3AD23E-F09D-410A-A303-D727F688DA27}" type="sibTrans" cxnId="{AB6D21FC-EF18-4C57-9871-C84E5DC7DCF4}">
      <dgm:prSet/>
      <dgm:spPr/>
      <dgm:t>
        <a:bodyPr/>
        <a:lstStyle/>
        <a:p>
          <a:endParaRPr lang="fr-BE"/>
        </a:p>
      </dgm:t>
    </dgm:pt>
    <dgm:pt modelId="{33DBE67B-9047-4A06-B51B-CFF58BD9C672}">
      <dgm:prSet phldrT="[Texte]" custT="1"/>
      <dgm:spPr/>
      <dgm:t>
        <a:bodyPr/>
        <a:lstStyle/>
        <a:p>
          <a:r>
            <a:rPr lang="fr-BE" sz="1100" u="sng"/>
            <a:t>PROCEDURES ANALYTIQUES PRELIMINAIRES</a:t>
          </a:r>
        </a:p>
      </dgm:t>
    </dgm:pt>
    <dgm:pt modelId="{A21B5019-CDB1-4947-9C57-D6D4EA891138}" type="parTrans" cxnId="{1B187904-45DF-4DF2-A506-678BFEF58AF0}">
      <dgm:prSet/>
      <dgm:spPr/>
      <dgm:t>
        <a:bodyPr/>
        <a:lstStyle/>
        <a:p>
          <a:endParaRPr lang="fr-BE"/>
        </a:p>
      </dgm:t>
    </dgm:pt>
    <dgm:pt modelId="{8D267E53-FC81-4E74-B1E8-05DFC4203656}" type="sibTrans" cxnId="{1B187904-45DF-4DF2-A506-678BFEF58AF0}">
      <dgm:prSet/>
      <dgm:spPr/>
      <dgm:t>
        <a:bodyPr/>
        <a:lstStyle/>
        <a:p>
          <a:endParaRPr lang="fr-BE"/>
        </a:p>
      </dgm:t>
    </dgm:pt>
    <dgm:pt modelId="{93125082-ACBE-4FD1-87C3-ADF7B77EA2E4}">
      <dgm:prSet phldrT="[Texte]" custT="1"/>
      <dgm:spPr/>
      <dgm:t>
        <a:bodyPr/>
        <a:lstStyle/>
        <a:p>
          <a:r>
            <a:rPr lang="fr-BE" sz="1100" u="sng"/>
            <a:t>PROCEDURES ANALYTIQUES DE SUBSTANCE</a:t>
          </a:r>
        </a:p>
      </dgm:t>
    </dgm:pt>
    <dgm:pt modelId="{44ED4121-850B-4E25-84FF-659234D0312B}" type="parTrans" cxnId="{EFD293DE-6584-4B82-9CFD-AF40F062C013}">
      <dgm:prSet/>
      <dgm:spPr/>
      <dgm:t>
        <a:bodyPr/>
        <a:lstStyle/>
        <a:p>
          <a:endParaRPr lang="fr-BE"/>
        </a:p>
      </dgm:t>
    </dgm:pt>
    <dgm:pt modelId="{AAAD5E9C-A74E-4FD6-B7AE-2625B223DFB0}" type="sibTrans" cxnId="{EFD293DE-6584-4B82-9CFD-AF40F062C013}">
      <dgm:prSet/>
      <dgm:spPr/>
      <dgm:t>
        <a:bodyPr/>
        <a:lstStyle/>
        <a:p>
          <a:endParaRPr lang="fr-BE"/>
        </a:p>
      </dgm:t>
    </dgm:pt>
    <dgm:pt modelId="{193F519A-55F2-47FD-99CC-134E663D5D24}">
      <dgm:prSet phldrT="[Texte]" custT="1"/>
      <dgm:spPr/>
      <dgm:t>
        <a:bodyPr/>
        <a:lstStyle/>
        <a:p>
          <a:r>
            <a:rPr lang="fr-BE" sz="1100" b="0" i="0" u="none"/>
            <a:t>à utilser par l'auditeur lorsqu'il estimera ces procédures plus efficientes que des tests de détails</a:t>
          </a:r>
          <a:endParaRPr lang="fr-BE" sz="1100" u="sng"/>
        </a:p>
      </dgm:t>
    </dgm:pt>
    <dgm:pt modelId="{618CA819-F98A-49C4-B9E4-0B535BF08690}" type="parTrans" cxnId="{A63DBA67-A829-4CB8-9275-C0971F23185B}">
      <dgm:prSet/>
      <dgm:spPr/>
      <dgm:t>
        <a:bodyPr/>
        <a:lstStyle/>
        <a:p>
          <a:endParaRPr lang="fr-BE"/>
        </a:p>
      </dgm:t>
    </dgm:pt>
    <dgm:pt modelId="{7CE50141-4A15-4A75-B6E7-3080CAD7BEAA}" type="sibTrans" cxnId="{A63DBA67-A829-4CB8-9275-C0971F23185B}">
      <dgm:prSet/>
      <dgm:spPr/>
      <dgm:t>
        <a:bodyPr/>
        <a:lstStyle/>
        <a:p>
          <a:endParaRPr lang="fr-BE"/>
        </a:p>
      </dgm:t>
    </dgm:pt>
    <dgm:pt modelId="{E132F515-FA9A-4670-B17B-58E6D8E706C5}">
      <dgm:prSet phldrT="[Texte]" custT="1"/>
      <dgm:spPr/>
      <dgm:t>
        <a:bodyPr/>
        <a:lstStyle/>
        <a:p>
          <a:r>
            <a:rPr lang="fr-BE" sz="1100" b="0" i="0" u="none"/>
            <a:t>à utiliser par l'auditeur pour évaluer la cohérence des états financiers finaux avec sa connaissance de l'entité</a:t>
          </a:r>
        </a:p>
        <a:p>
          <a:endParaRPr lang="fr-BE" sz="1100" b="0" i="0" u="none"/>
        </a:p>
        <a:p>
          <a:r>
            <a:rPr lang="fr-BE" sz="1100" b="1" i="0" u="none">
              <a:solidFill>
                <a:srgbClr val="FF0000"/>
              </a:solidFill>
            </a:rPr>
            <a:t>OBLIGATOIRE</a:t>
          </a:r>
          <a:endParaRPr lang="fr-BE" sz="1100" b="1">
            <a:solidFill>
              <a:srgbClr val="FF0000"/>
            </a:solidFill>
          </a:endParaRPr>
        </a:p>
      </dgm:t>
    </dgm:pt>
    <dgm:pt modelId="{7DC88BB8-F37E-4780-AD77-15B6DAC1A478}" type="parTrans" cxnId="{CA0902EC-26C9-4D29-89E7-9A5C37F3C00C}">
      <dgm:prSet/>
      <dgm:spPr/>
      <dgm:t>
        <a:bodyPr/>
        <a:lstStyle/>
        <a:p>
          <a:endParaRPr lang="fr-BE"/>
        </a:p>
      </dgm:t>
    </dgm:pt>
    <dgm:pt modelId="{AB72AA68-3DC4-4207-A211-7F98382C8A25}" type="sibTrans" cxnId="{CA0902EC-26C9-4D29-89E7-9A5C37F3C00C}">
      <dgm:prSet/>
      <dgm:spPr/>
      <dgm:t>
        <a:bodyPr/>
        <a:lstStyle/>
        <a:p>
          <a:endParaRPr lang="fr-BE"/>
        </a:p>
      </dgm:t>
    </dgm:pt>
    <dgm:pt modelId="{B7FE5AAD-8BAF-436D-A151-CDDFB3F029F1}">
      <dgm:prSet phldrT="[Texte]" custT="1"/>
      <dgm:spPr/>
      <dgm:t>
        <a:bodyPr/>
        <a:lstStyle/>
        <a:p>
          <a:r>
            <a:rPr lang="fr-BE" sz="1000"/>
            <a:t>REF</a:t>
          </a:r>
        </a:p>
      </dgm:t>
    </dgm:pt>
    <dgm:pt modelId="{13AE6929-C5EB-4A2E-94F8-D272803D9C8D}" type="parTrans" cxnId="{2ABCCD47-455F-4831-9BBB-01008990BC1D}">
      <dgm:prSet/>
      <dgm:spPr/>
      <dgm:t>
        <a:bodyPr/>
        <a:lstStyle/>
        <a:p>
          <a:endParaRPr lang="fr-BE"/>
        </a:p>
      </dgm:t>
    </dgm:pt>
    <dgm:pt modelId="{BE85322C-A4E2-42CC-ABFE-A836F2B39666}" type="sibTrans" cxnId="{2ABCCD47-455F-4831-9BBB-01008990BC1D}">
      <dgm:prSet/>
      <dgm:spPr/>
      <dgm:t>
        <a:bodyPr/>
        <a:lstStyle/>
        <a:p>
          <a:endParaRPr lang="fr-BE"/>
        </a:p>
      </dgm:t>
    </dgm:pt>
    <dgm:pt modelId="{24E0287F-1695-4FE9-ACB6-F81D276BC744}">
      <dgm:prSet phldrT="[Texte]" custT="1"/>
      <dgm:spPr/>
      <dgm:t>
        <a:bodyPr/>
        <a:lstStyle/>
        <a:p>
          <a:r>
            <a:rPr lang="fr-BE" sz="1100" u="none"/>
            <a:t>A UTILISER, </a:t>
          </a:r>
          <a:r>
            <a:rPr lang="fr-BE" sz="1100" b="1" u="none">
              <a:solidFill>
                <a:srgbClr val="00B050"/>
              </a:solidFill>
            </a:rPr>
            <a:t>SI PERTINENT</a:t>
          </a:r>
          <a:r>
            <a:rPr lang="fr-BE" sz="1100" u="none"/>
            <a:t>, APRES LA REVUE ANALYTIQUE PRELIMINAIRE ET AVANT LES TESTS DE DETAIL ou SIMULTANEMENT / CONJOINTEMENT A DES TESTS DE DETAIL</a:t>
          </a:r>
        </a:p>
      </dgm:t>
    </dgm:pt>
    <dgm:pt modelId="{DA644759-73D6-408E-B4D1-592977983396}" type="parTrans" cxnId="{05C15AF4-C134-4431-9EFA-4B7A536405ED}">
      <dgm:prSet/>
      <dgm:spPr/>
      <dgm:t>
        <a:bodyPr/>
        <a:lstStyle/>
        <a:p>
          <a:endParaRPr lang="fr-BE"/>
        </a:p>
      </dgm:t>
    </dgm:pt>
    <dgm:pt modelId="{C61D02FA-B35C-4994-A987-D7A7F47A9826}" type="sibTrans" cxnId="{05C15AF4-C134-4431-9EFA-4B7A536405ED}">
      <dgm:prSet/>
      <dgm:spPr/>
      <dgm:t>
        <a:bodyPr/>
        <a:lstStyle/>
        <a:p>
          <a:endParaRPr lang="fr-BE"/>
        </a:p>
      </dgm:t>
    </dgm:pt>
    <dgm:pt modelId="{A77C2A86-C39C-4ED8-83D4-B0A6DBEFBF2B}">
      <dgm:prSet phldrT="[Texte]" custT="1"/>
      <dgm:spPr/>
      <dgm:t>
        <a:bodyPr/>
        <a:lstStyle/>
        <a:p>
          <a:endParaRPr lang="fr-BE" sz="1100" u="sng"/>
        </a:p>
      </dgm:t>
    </dgm:pt>
    <dgm:pt modelId="{229FE330-83DD-432A-ADE7-3CB22D55BC5B}" type="parTrans" cxnId="{442220D9-4755-4C58-BEA2-447E91477925}">
      <dgm:prSet/>
      <dgm:spPr/>
      <dgm:t>
        <a:bodyPr/>
        <a:lstStyle/>
        <a:p>
          <a:endParaRPr lang="fr-BE"/>
        </a:p>
      </dgm:t>
    </dgm:pt>
    <dgm:pt modelId="{255E61AE-0C77-4A08-A753-66AF3415C3C7}" type="sibTrans" cxnId="{442220D9-4755-4C58-BEA2-447E91477925}">
      <dgm:prSet/>
      <dgm:spPr/>
      <dgm:t>
        <a:bodyPr/>
        <a:lstStyle/>
        <a:p>
          <a:endParaRPr lang="fr-BE"/>
        </a:p>
      </dgm:t>
    </dgm:pt>
    <dgm:pt modelId="{35058CB4-2DFA-4583-84FB-348FF74604FB}">
      <dgm:prSet phldrT="[Texte]" custT="1"/>
      <dgm:spPr/>
      <dgm:t>
        <a:bodyPr/>
        <a:lstStyle/>
        <a:p>
          <a:endParaRPr lang="fr-BE" sz="1100" u="sng"/>
        </a:p>
      </dgm:t>
    </dgm:pt>
    <dgm:pt modelId="{9A5229FA-BA9F-4FE0-82E5-9CBD41A066F6}" type="parTrans" cxnId="{99EFB8E0-94ED-434D-94C1-9A3F33A215A0}">
      <dgm:prSet/>
      <dgm:spPr/>
      <dgm:t>
        <a:bodyPr/>
        <a:lstStyle/>
        <a:p>
          <a:endParaRPr lang="fr-BE"/>
        </a:p>
      </dgm:t>
    </dgm:pt>
    <dgm:pt modelId="{33D9F86C-5229-4A6A-B9D7-9E63E19E5110}" type="sibTrans" cxnId="{99EFB8E0-94ED-434D-94C1-9A3F33A215A0}">
      <dgm:prSet/>
      <dgm:spPr/>
      <dgm:t>
        <a:bodyPr/>
        <a:lstStyle/>
        <a:p>
          <a:endParaRPr lang="fr-BE"/>
        </a:p>
      </dgm:t>
    </dgm:pt>
    <dgm:pt modelId="{D1DB6E3E-4796-435D-B265-606C78F3C589}" type="pres">
      <dgm:prSet presAssocID="{3DCF9993-D4E3-4CE6-B292-20BA61899251}" presName="Name0" presStyleCnt="0">
        <dgm:presLayoutVars>
          <dgm:chMax val="7"/>
          <dgm:chPref val="7"/>
          <dgm:dir/>
          <dgm:animOne val="branch"/>
          <dgm:animLvl val="lvl"/>
        </dgm:presLayoutVars>
      </dgm:prSet>
      <dgm:spPr/>
    </dgm:pt>
    <dgm:pt modelId="{A082D885-E30A-445F-90B3-879B672C72B3}" type="pres">
      <dgm:prSet presAssocID="{84F28E49-EE3F-4756-BBFB-7B8037F666CB}" presName="ParentComposite" presStyleCnt="0"/>
      <dgm:spPr/>
    </dgm:pt>
    <dgm:pt modelId="{0F37360A-A80E-444A-8482-8A03DADA0858}" type="pres">
      <dgm:prSet presAssocID="{84F28E49-EE3F-4756-BBFB-7B8037F666CB}" presName="Chord" presStyleLbl="bgShp" presStyleIdx="0" presStyleCnt="3"/>
      <dgm:spPr/>
    </dgm:pt>
    <dgm:pt modelId="{402E951E-381F-4BC3-A7B3-FD78B2B675B4}" type="pres">
      <dgm:prSet presAssocID="{84F28E49-EE3F-4756-BBFB-7B8037F666CB}" presName="Pie" presStyleLbl="alignNode1" presStyleIdx="0" presStyleCnt="3"/>
      <dgm:spPr/>
    </dgm:pt>
    <dgm:pt modelId="{91AC1C76-CFBC-4141-8427-1A231A46BE9C}" type="pres">
      <dgm:prSet presAssocID="{84F28E49-EE3F-4756-BBFB-7B8037F666CB}" presName="Parent" presStyleLbl="revTx" presStyleIdx="0" presStyleCnt="6">
        <dgm:presLayoutVars>
          <dgm:chMax val="1"/>
          <dgm:chPref val="1"/>
          <dgm:bulletEnabled val="1"/>
        </dgm:presLayoutVars>
      </dgm:prSet>
      <dgm:spPr/>
    </dgm:pt>
    <dgm:pt modelId="{9ED0B18F-8748-4D6B-ACEF-303966E964F4}" type="pres">
      <dgm:prSet presAssocID="{8D267E53-FC81-4E74-B1E8-05DFC4203656}" presName="negSibTrans" presStyleCnt="0"/>
      <dgm:spPr/>
    </dgm:pt>
    <dgm:pt modelId="{12068F39-BA52-42A3-A9AC-1604DA0E4D13}" type="pres">
      <dgm:prSet presAssocID="{84F28E49-EE3F-4756-BBFB-7B8037F666CB}" presName="composite" presStyleCnt="0"/>
      <dgm:spPr/>
    </dgm:pt>
    <dgm:pt modelId="{52225281-AD6A-4675-8894-EC62C0FFE8DA}" type="pres">
      <dgm:prSet presAssocID="{84F28E49-EE3F-4756-BBFB-7B8037F666CB}" presName="Child" presStyleLbl="revTx" presStyleIdx="1" presStyleCnt="6">
        <dgm:presLayoutVars>
          <dgm:chMax val="0"/>
          <dgm:chPref val="0"/>
          <dgm:bulletEnabled val="1"/>
        </dgm:presLayoutVars>
      </dgm:prSet>
      <dgm:spPr/>
    </dgm:pt>
    <dgm:pt modelId="{14F94437-5902-4888-9234-68A812DE8203}" type="pres">
      <dgm:prSet presAssocID="{22BBB56C-C9B3-46DA-A9AD-F9714528E73F}" presName="sibTrans" presStyleCnt="0"/>
      <dgm:spPr/>
    </dgm:pt>
    <dgm:pt modelId="{08536052-F142-45A8-BF85-51FE8D91138D}" type="pres">
      <dgm:prSet presAssocID="{43E0AE13-01DE-4FF5-84FD-3933B423903D}" presName="ParentComposite" presStyleCnt="0"/>
      <dgm:spPr/>
    </dgm:pt>
    <dgm:pt modelId="{2E8AEE56-07C1-4F1C-BABB-BD0543FCB6BF}" type="pres">
      <dgm:prSet presAssocID="{43E0AE13-01DE-4FF5-84FD-3933B423903D}" presName="Chord" presStyleLbl="bgShp" presStyleIdx="1" presStyleCnt="3"/>
      <dgm:spPr/>
    </dgm:pt>
    <dgm:pt modelId="{BF5B7F56-D0C7-473A-AC6B-EC69BF9B715C}" type="pres">
      <dgm:prSet presAssocID="{43E0AE13-01DE-4FF5-84FD-3933B423903D}" presName="Pie" presStyleLbl="alignNode1" presStyleIdx="1" presStyleCnt="3"/>
      <dgm:spPr/>
    </dgm:pt>
    <dgm:pt modelId="{F3426ABD-BB94-4B61-A20D-F4EBD70ABDA4}" type="pres">
      <dgm:prSet presAssocID="{43E0AE13-01DE-4FF5-84FD-3933B423903D}" presName="Parent" presStyleLbl="revTx" presStyleIdx="2" presStyleCnt="6">
        <dgm:presLayoutVars>
          <dgm:chMax val="1"/>
          <dgm:chPref val="1"/>
          <dgm:bulletEnabled val="1"/>
        </dgm:presLayoutVars>
      </dgm:prSet>
      <dgm:spPr/>
    </dgm:pt>
    <dgm:pt modelId="{32A6E9BB-EC7D-4078-BB4E-F5F47363A7EC}" type="pres">
      <dgm:prSet presAssocID="{AAAD5E9C-A74E-4FD6-B7AE-2625B223DFB0}" presName="negSibTrans" presStyleCnt="0"/>
      <dgm:spPr/>
    </dgm:pt>
    <dgm:pt modelId="{149658AA-0947-4701-9565-C48778025C20}" type="pres">
      <dgm:prSet presAssocID="{43E0AE13-01DE-4FF5-84FD-3933B423903D}" presName="composite" presStyleCnt="0"/>
      <dgm:spPr/>
    </dgm:pt>
    <dgm:pt modelId="{64F4796E-4CA0-4FCD-8779-043D5ECADAC6}" type="pres">
      <dgm:prSet presAssocID="{43E0AE13-01DE-4FF5-84FD-3933B423903D}" presName="Child" presStyleLbl="revTx" presStyleIdx="3" presStyleCnt="6">
        <dgm:presLayoutVars>
          <dgm:chMax val="0"/>
          <dgm:chPref val="0"/>
          <dgm:bulletEnabled val="1"/>
        </dgm:presLayoutVars>
      </dgm:prSet>
      <dgm:spPr/>
    </dgm:pt>
    <dgm:pt modelId="{FD8A4B12-B7EE-4508-A6D9-A30D7A9F06A2}" type="pres">
      <dgm:prSet presAssocID="{668B66C1-F762-47D9-AD03-8BCB0A697F00}" presName="sibTrans" presStyleCnt="0"/>
      <dgm:spPr/>
    </dgm:pt>
    <dgm:pt modelId="{E0D3185D-17A3-4AB0-88DB-AD7669C29FE3}" type="pres">
      <dgm:prSet presAssocID="{426385CD-041E-447C-B321-AD7B2F892925}" presName="ParentComposite" presStyleCnt="0"/>
      <dgm:spPr/>
    </dgm:pt>
    <dgm:pt modelId="{A8C648B5-3253-4397-9750-BA3E00F1A4BE}" type="pres">
      <dgm:prSet presAssocID="{426385CD-041E-447C-B321-AD7B2F892925}" presName="Chord" presStyleLbl="bgShp" presStyleIdx="2" presStyleCnt="3"/>
      <dgm:spPr/>
    </dgm:pt>
    <dgm:pt modelId="{BEC0FE6E-43E9-4A4A-A883-EC9A936F1313}" type="pres">
      <dgm:prSet presAssocID="{426385CD-041E-447C-B321-AD7B2F892925}" presName="Pie" presStyleLbl="alignNode1" presStyleIdx="2" presStyleCnt="3"/>
      <dgm:spPr/>
    </dgm:pt>
    <dgm:pt modelId="{3B8A02D1-9BD0-4263-8FC9-DA897115D0C2}" type="pres">
      <dgm:prSet presAssocID="{426385CD-041E-447C-B321-AD7B2F892925}" presName="Parent" presStyleLbl="revTx" presStyleIdx="4" presStyleCnt="6">
        <dgm:presLayoutVars>
          <dgm:chMax val="1"/>
          <dgm:chPref val="1"/>
          <dgm:bulletEnabled val="1"/>
        </dgm:presLayoutVars>
      </dgm:prSet>
      <dgm:spPr/>
    </dgm:pt>
    <dgm:pt modelId="{860AB78D-F166-4333-AB64-D95B16441BA1}" type="pres">
      <dgm:prSet presAssocID="{6D0B7FD3-0957-4374-A049-C2CD6DDD6057}" presName="negSibTrans" presStyleCnt="0"/>
      <dgm:spPr/>
    </dgm:pt>
    <dgm:pt modelId="{6212379D-1597-4757-8013-13070EFC1F4D}" type="pres">
      <dgm:prSet presAssocID="{426385CD-041E-447C-B321-AD7B2F892925}" presName="composite" presStyleCnt="0"/>
      <dgm:spPr/>
    </dgm:pt>
    <dgm:pt modelId="{567F4BA0-204F-4BD0-9C80-9A5CB94FC139}" type="pres">
      <dgm:prSet presAssocID="{426385CD-041E-447C-B321-AD7B2F892925}" presName="Child" presStyleLbl="revTx" presStyleIdx="5" presStyleCnt="6">
        <dgm:presLayoutVars>
          <dgm:chMax val="0"/>
          <dgm:chPref val="0"/>
          <dgm:bulletEnabled val="1"/>
        </dgm:presLayoutVars>
      </dgm:prSet>
      <dgm:spPr/>
    </dgm:pt>
  </dgm:ptLst>
  <dgm:cxnLst>
    <dgm:cxn modelId="{1B187904-45DF-4DF2-A506-678BFEF58AF0}" srcId="{84F28E49-EE3F-4756-BBFB-7B8037F666CB}" destId="{33DBE67B-9047-4A06-B51B-CFF58BD9C672}" srcOrd="0" destOrd="0" parTransId="{A21B5019-CDB1-4947-9C57-D6D4EA891138}" sibTransId="{8D267E53-FC81-4E74-B1E8-05DFC4203656}"/>
    <dgm:cxn modelId="{B40CC514-4306-4992-BE72-6E508712C3CD}" type="presOf" srcId="{426385CD-041E-447C-B321-AD7B2F892925}" destId="{3B8A02D1-9BD0-4263-8FC9-DA897115D0C2}" srcOrd="0" destOrd="0" presId="urn:microsoft.com/office/officeart/2009/3/layout/PieProcess"/>
    <dgm:cxn modelId="{90FB5C24-C4E1-4384-A106-7E8F91A2BD94}" type="presOf" srcId="{43E0AE13-01DE-4FF5-84FD-3933B423903D}" destId="{F3426ABD-BB94-4B61-A20D-F4EBD70ABDA4}" srcOrd="0" destOrd="0" presId="urn:microsoft.com/office/officeart/2009/3/layout/PieProcess"/>
    <dgm:cxn modelId="{C7759425-4E9F-4628-8FD1-53DDAFCB4D3A}" type="presOf" srcId="{35058CB4-2DFA-4583-84FB-348FF74604FB}" destId="{64F4796E-4CA0-4FCD-8779-043D5ECADAC6}" srcOrd="0" destOrd="2" presId="urn:microsoft.com/office/officeart/2009/3/layout/PieProcess"/>
    <dgm:cxn modelId="{12532229-6B35-49B2-AF4A-F5BA23B93344}" type="presOf" srcId="{84F28E49-EE3F-4756-BBFB-7B8037F666CB}" destId="{91AC1C76-CFBC-4141-8427-1A231A46BE9C}" srcOrd="0" destOrd="0" presId="urn:microsoft.com/office/officeart/2009/3/layout/PieProcess"/>
    <dgm:cxn modelId="{03E0D729-FD79-4FBC-80D6-99F03603EEF2}" srcId="{3DCF9993-D4E3-4CE6-B292-20BA61899251}" destId="{84F28E49-EE3F-4756-BBFB-7B8037F666CB}" srcOrd="0" destOrd="0" parTransId="{38736D0D-E880-478C-A74D-57A845C76B7C}" sibTransId="{22BBB56C-C9B3-46DA-A9AD-F9714528E73F}"/>
    <dgm:cxn modelId="{E888672D-D96E-4399-85D9-665C52622A5C}" type="presOf" srcId="{A77C2A86-C39C-4ED8-83D4-B0A6DBEFBF2B}" destId="{64F4796E-4CA0-4FCD-8779-043D5ECADAC6}" srcOrd="0" destOrd="3" presId="urn:microsoft.com/office/officeart/2009/3/layout/PieProcess"/>
    <dgm:cxn modelId="{4E692C38-942B-4D16-98FD-D344C4EBD39F}" srcId="{3DCF9993-D4E3-4CE6-B292-20BA61899251}" destId="{426385CD-041E-447C-B321-AD7B2F892925}" srcOrd="2" destOrd="0" parTransId="{5D8B5FE0-3776-4457-91AD-703389D35576}" sibTransId="{9F0034D3-2EAA-4178-A37F-CD69C8891FF9}"/>
    <dgm:cxn modelId="{B17E3667-A5F2-4A73-8C24-12F11760ED93}" srcId="{426385CD-041E-447C-B321-AD7B2F892925}" destId="{BAF257B2-B7AF-4704-9BE1-592423CA3A5F}" srcOrd="0" destOrd="0" parTransId="{F8C644E6-0B14-41EB-B8F0-1AD757D1B26C}" sibTransId="{6D0B7FD3-0957-4374-A049-C2CD6DDD6057}"/>
    <dgm:cxn modelId="{A63DBA67-A829-4CB8-9275-C0971F23185B}" srcId="{43E0AE13-01DE-4FF5-84FD-3933B423903D}" destId="{193F519A-55F2-47FD-99CC-134E663D5D24}" srcOrd="1" destOrd="0" parTransId="{618CA819-F98A-49C4-B9E4-0B535BF08690}" sibTransId="{7CE50141-4A15-4A75-B6E7-3080CAD7BEAA}"/>
    <dgm:cxn modelId="{2ABCCD47-455F-4831-9BBB-01008990BC1D}" srcId="{426385CD-041E-447C-B321-AD7B2F892925}" destId="{B7FE5AAD-8BAF-436D-A151-CDDFB3F029F1}" srcOrd="2" destOrd="0" parTransId="{13AE6929-C5EB-4A2E-94F8-D272803D9C8D}" sibTransId="{BE85322C-A4E2-42CC-ABFE-A836F2B39666}"/>
    <dgm:cxn modelId="{DA8AC156-B790-4BD4-A8D2-A8B00ADC68BF}" type="presOf" srcId="{193F519A-55F2-47FD-99CC-134E663D5D24}" destId="{64F4796E-4CA0-4FCD-8779-043D5ECADAC6}" srcOrd="0" destOrd="1" presId="urn:microsoft.com/office/officeart/2009/3/layout/PieProcess"/>
    <dgm:cxn modelId="{CE358386-5FBA-431F-9971-BC57E108DA3B}" type="presOf" srcId="{B7FE5AAD-8BAF-436D-A151-CDDFB3F029F1}" destId="{567F4BA0-204F-4BD0-9C80-9A5CB94FC139}" srcOrd="0" destOrd="2" presId="urn:microsoft.com/office/officeart/2009/3/layout/PieProcess"/>
    <dgm:cxn modelId="{90CEEBA6-759A-4A77-BF52-32C9CB09DCB0}" type="presOf" srcId="{BAF257B2-B7AF-4704-9BE1-592423CA3A5F}" destId="{567F4BA0-204F-4BD0-9C80-9A5CB94FC139}" srcOrd="0" destOrd="0" presId="urn:microsoft.com/office/officeart/2009/3/layout/PieProcess"/>
    <dgm:cxn modelId="{F4DDC0BA-8E92-4BE4-8B92-5C9BE1984162}" type="presOf" srcId="{E132F515-FA9A-4670-B17B-58E6D8E706C5}" destId="{567F4BA0-204F-4BD0-9C80-9A5CB94FC139}" srcOrd="0" destOrd="1" presId="urn:microsoft.com/office/officeart/2009/3/layout/PieProcess"/>
    <dgm:cxn modelId="{356BF1C5-8764-4F74-99C7-63A604102D2C}" srcId="{3DCF9993-D4E3-4CE6-B292-20BA61899251}" destId="{43E0AE13-01DE-4FF5-84FD-3933B423903D}" srcOrd="1" destOrd="0" parTransId="{3C62013E-DB2B-4569-AA01-D0EC5D361705}" sibTransId="{668B66C1-F762-47D9-AD03-8BCB0A697F00}"/>
    <dgm:cxn modelId="{6FBE26C7-21C3-46F7-9C3C-C0E4A845D427}" type="presOf" srcId="{24E0287F-1695-4FE9-ACB6-F81D276BC744}" destId="{64F4796E-4CA0-4FCD-8779-043D5ECADAC6}" srcOrd="0" destOrd="4" presId="urn:microsoft.com/office/officeart/2009/3/layout/PieProcess"/>
    <dgm:cxn modelId="{3158D0CE-56E8-48A8-AEA3-BA9DC0206AD6}" type="presOf" srcId="{93125082-ACBE-4FD1-87C3-ADF7B77EA2E4}" destId="{64F4796E-4CA0-4FCD-8779-043D5ECADAC6}" srcOrd="0" destOrd="0" presId="urn:microsoft.com/office/officeart/2009/3/layout/PieProcess"/>
    <dgm:cxn modelId="{442220D9-4755-4C58-BEA2-447E91477925}" srcId="{43E0AE13-01DE-4FF5-84FD-3933B423903D}" destId="{A77C2A86-C39C-4ED8-83D4-B0A6DBEFBF2B}" srcOrd="3" destOrd="0" parTransId="{229FE330-83DD-432A-ADE7-3CB22D55BC5B}" sibTransId="{255E61AE-0C77-4A08-A753-66AF3415C3C7}"/>
    <dgm:cxn modelId="{A64570DC-935C-47C1-BDDF-DAE38C90A036}" type="presOf" srcId="{63668E20-3E0A-4019-B48C-A7A933CB7676}" destId="{52225281-AD6A-4675-8894-EC62C0FFE8DA}" srcOrd="0" destOrd="1" presId="urn:microsoft.com/office/officeart/2009/3/layout/PieProcess"/>
    <dgm:cxn modelId="{EFD293DE-6584-4B82-9CFD-AF40F062C013}" srcId="{43E0AE13-01DE-4FF5-84FD-3933B423903D}" destId="{93125082-ACBE-4FD1-87C3-ADF7B77EA2E4}" srcOrd="0" destOrd="0" parTransId="{44ED4121-850B-4E25-84FF-659234D0312B}" sibTransId="{AAAD5E9C-A74E-4FD6-B7AE-2625B223DFB0}"/>
    <dgm:cxn modelId="{99EFB8E0-94ED-434D-94C1-9A3F33A215A0}" srcId="{43E0AE13-01DE-4FF5-84FD-3933B423903D}" destId="{35058CB4-2DFA-4583-84FB-348FF74604FB}" srcOrd="2" destOrd="0" parTransId="{9A5229FA-BA9F-4FE0-82E5-9CBD41A066F6}" sibTransId="{33D9F86C-5229-4A6A-B9D7-9E63E19E5110}"/>
    <dgm:cxn modelId="{CA0902EC-26C9-4D29-89E7-9A5C37F3C00C}" srcId="{426385CD-041E-447C-B321-AD7B2F892925}" destId="{E132F515-FA9A-4670-B17B-58E6D8E706C5}" srcOrd="1" destOrd="0" parTransId="{7DC88BB8-F37E-4780-AD77-15B6DAC1A478}" sibTransId="{AB72AA68-3DC4-4207-A211-7F98382C8A25}"/>
    <dgm:cxn modelId="{7C9415ED-DDC4-4E3E-B7C7-238387401A44}" type="presOf" srcId="{3DCF9993-D4E3-4CE6-B292-20BA61899251}" destId="{D1DB6E3E-4796-435D-B265-606C78F3C589}" srcOrd="0" destOrd="0" presId="urn:microsoft.com/office/officeart/2009/3/layout/PieProcess"/>
    <dgm:cxn modelId="{A6250EF3-FB56-493A-884D-0EEC2E79D931}" type="presOf" srcId="{33DBE67B-9047-4A06-B51B-CFF58BD9C672}" destId="{52225281-AD6A-4675-8894-EC62C0FFE8DA}" srcOrd="0" destOrd="0" presId="urn:microsoft.com/office/officeart/2009/3/layout/PieProcess"/>
    <dgm:cxn modelId="{05C15AF4-C134-4431-9EFA-4B7A536405ED}" srcId="{43E0AE13-01DE-4FF5-84FD-3933B423903D}" destId="{24E0287F-1695-4FE9-ACB6-F81D276BC744}" srcOrd="4" destOrd="0" parTransId="{DA644759-73D6-408E-B4D1-592977983396}" sibTransId="{C61D02FA-B35C-4994-A987-D7A7F47A9826}"/>
    <dgm:cxn modelId="{AB6D21FC-EF18-4C57-9871-C84E5DC7DCF4}" srcId="{84F28E49-EE3F-4756-BBFB-7B8037F666CB}" destId="{63668E20-3E0A-4019-B48C-A7A933CB7676}" srcOrd="1" destOrd="0" parTransId="{B72F798E-23CF-4F7C-9DE2-2EF13FBE4738}" sibTransId="{EF3AD23E-F09D-410A-A303-D727F688DA27}"/>
    <dgm:cxn modelId="{914ABFE1-B766-4313-932D-D3991FD015C8}" type="presParOf" srcId="{D1DB6E3E-4796-435D-B265-606C78F3C589}" destId="{A082D885-E30A-445F-90B3-879B672C72B3}" srcOrd="0" destOrd="0" presId="urn:microsoft.com/office/officeart/2009/3/layout/PieProcess"/>
    <dgm:cxn modelId="{A5001C30-448F-49A9-8E7F-E240902C006B}" type="presParOf" srcId="{A082D885-E30A-445F-90B3-879B672C72B3}" destId="{0F37360A-A80E-444A-8482-8A03DADA0858}" srcOrd="0" destOrd="0" presId="urn:microsoft.com/office/officeart/2009/3/layout/PieProcess"/>
    <dgm:cxn modelId="{C05DE828-AAB4-4ED1-BB57-7D1E3EE9A757}" type="presParOf" srcId="{A082D885-E30A-445F-90B3-879B672C72B3}" destId="{402E951E-381F-4BC3-A7B3-FD78B2B675B4}" srcOrd="1" destOrd="0" presId="urn:microsoft.com/office/officeart/2009/3/layout/PieProcess"/>
    <dgm:cxn modelId="{39661811-8FD1-4E6B-810E-81BD254AC93B}" type="presParOf" srcId="{A082D885-E30A-445F-90B3-879B672C72B3}" destId="{91AC1C76-CFBC-4141-8427-1A231A46BE9C}" srcOrd="2" destOrd="0" presId="urn:microsoft.com/office/officeart/2009/3/layout/PieProcess"/>
    <dgm:cxn modelId="{88B86906-1F1C-49A6-A22B-8874B6B7F8BE}" type="presParOf" srcId="{D1DB6E3E-4796-435D-B265-606C78F3C589}" destId="{9ED0B18F-8748-4D6B-ACEF-303966E964F4}" srcOrd="1" destOrd="0" presId="urn:microsoft.com/office/officeart/2009/3/layout/PieProcess"/>
    <dgm:cxn modelId="{1DA237F6-1B8D-4646-B0F9-D41AB5F29CA7}" type="presParOf" srcId="{D1DB6E3E-4796-435D-B265-606C78F3C589}" destId="{12068F39-BA52-42A3-A9AC-1604DA0E4D13}" srcOrd="2" destOrd="0" presId="urn:microsoft.com/office/officeart/2009/3/layout/PieProcess"/>
    <dgm:cxn modelId="{1360421F-DC1C-4BF5-9935-CAFD76BB92B9}" type="presParOf" srcId="{12068F39-BA52-42A3-A9AC-1604DA0E4D13}" destId="{52225281-AD6A-4675-8894-EC62C0FFE8DA}" srcOrd="0" destOrd="0" presId="urn:microsoft.com/office/officeart/2009/3/layout/PieProcess"/>
    <dgm:cxn modelId="{D94CE7F7-1AFD-477C-8B80-532A52625E95}" type="presParOf" srcId="{D1DB6E3E-4796-435D-B265-606C78F3C589}" destId="{14F94437-5902-4888-9234-68A812DE8203}" srcOrd="3" destOrd="0" presId="urn:microsoft.com/office/officeart/2009/3/layout/PieProcess"/>
    <dgm:cxn modelId="{71BECE55-6878-4EF1-B7C0-EDB9B5BB613A}" type="presParOf" srcId="{D1DB6E3E-4796-435D-B265-606C78F3C589}" destId="{08536052-F142-45A8-BF85-51FE8D91138D}" srcOrd="4" destOrd="0" presId="urn:microsoft.com/office/officeart/2009/3/layout/PieProcess"/>
    <dgm:cxn modelId="{CCE9F83D-5213-4FB4-A013-D51053D4A56E}" type="presParOf" srcId="{08536052-F142-45A8-BF85-51FE8D91138D}" destId="{2E8AEE56-07C1-4F1C-BABB-BD0543FCB6BF}" srcOrd="0" destOrd="0" presId="urn:microsoft.com/office/officeart/2009/3/layout/PieProcess"/>
    <dgm:cxn modelId="{9698D8ED-8BFA-4C30-877E-8FCE5A45DE82}" type="presParOf" srcId="{08536052-F142-45A8-BF85-51FE8D91138D}" destId="{BF5B7F56-D0C7-473A-AC6B-EC69BF9B715C}" srcOrd="1" destOrd="0" presId="urn:microsoft.com/office/officeart/2009/3/layout/PieProcess"/>
    <dgm:cxn modelId="{2A1A191C-15FB-4AFA-8679-4CA813C64FFD}" type="presParOf" srcId="{08536052-F142-45A8-BF85-51FE8D91138D}" destId="{F3426ABD-BB94-4B61-A20D-F4EBD70ABDA4}" srcOrd="2" destOrd="0" presId="urn:microsoft.com/office/officeart/2009/3/layout/PieProcess"/>
    <dgm:cxn modelId="{E2EA4244-8875-40E5-A442-07243E323907}" type="presParOf" srcId="{D1DB6E3E-4796-435D-B265-606C78F3C589}" destId="{32A6E9BB-EC7D-4078-BB4E-F5F47363A7EC}" srcOrd="5" destOrd="0" presId="urn:microsoft.com/office/officeart/2009/3/layout/PieProcess"/>
    <dgm:cxn modelId="{82469EC2-CBE2-4606-88BC-0D6DF5FCFB0C}" type="presParOf" srcId="{D1DB6E3E-4796-435D-B265-606C78F3C589}" destId="{149658AA-0947-4701-9565-C48778025C20}" srcOrd="6" destOrd="0" presId="urn:microsoft.com/office/officeart/2009/3/layout/PieProcess"/>
    <dgm:cxn modelId="{8E35CAD9-C421-4539-9171-89E67E77E302}" type="presParOf" srcId="{149658AA-0947-4701-9565-C48778025C20}" destId="{64F4796E-4CA0-4FCD-8779-043D5ECADAC6}" srcOrd="0" destOrd="0" presId="urn:microsoft.com/office/officeart/2009/3/layout/PieProcess"/>
    <dgm:cxn modelId="{FEA447FD-515F-4815-947C-65F64C5E878C}" type="presParOf" srcId="{D1DB6E3E-4796-435D-B265-606C78F3C589}" destId="{FD8A4B12-B7EE-4508-A6D9-A30D7A9F06A2}" srcOrd="7" destOrd="0" presId="urn:microsoft.com/office/officeart/2009/3/layout/PieProcess"/>
    <dgm:cxn modelId="{EC3881A5-8F0F-47E9-B61C-F251B9CB6590}" type="presParOf" srcId="{D1DB6E3E-4796-435D-B265-606C78F3C589}" destId="{E0D3185D-17A3-4AB0-88DB-AD7669C29FE3}" srcOrd="8" destOrd="0" presId="urn:microsoft.com/office/officeart/2009/3/layout/PieProcess"/>
    <dgm:cxn modelId="{5653D375-3D2C-4BF8-A5AA-B1F06245B590}" type="presParOf" srcId="{E0D3185D-17A3-4AB0-88DB-AD7669C29FE3}" destId="{A8C648B5-3253-4397-9750-BA3E00F1A4BE}" srcOrd="0" destOrd="0" presId="urn:microsoft.com/office/officeart/2009/3/layout/PieProcess"/>
    <dgm:cxn modelId="{DF961A4E-E754-4B2D-946E-E7F1118B79AB}" type="presParOf" srcId="{E0D3185D-17A3-4AB0-88DB-AD7669C29FE3}" destId="{BEC0FE6E-43E9-4A4A-A883-EC9A936F1313}" srcOrd="1" destOrd="0" presId="urn:microsoft.com/office/officeart/2009/3/layout/PieProcess"/>
    <dgm:cxn modelId="{C1FB3B88-F1AF-4FC5-B4A7-CA5B69EB5292}" type="presParOf" srcId="{E0D3185D-17A3-4AB0-88DB-AD7669C29FE3}" destId="{3B8A02D1-9BD0-4263-8FC9-DA897115D0C2}" srcOrd="2" destOrd="0" presId="urn:microsoft.com/office/officeart/2009/3/layout/PieProcess"/>
    <dgm:cxn modelId="{8DC80936-0B5F-460F-91C3-2F9EB919AA46}" type="presParOf" srcId="{D1DB6E3E-4796-435D-B265-606C78F3C589}" destId="{860AB78D-F166-4333-AB64-D95B16441BA1}" srcOrd="9" destOrd="0" presId="urn:microsoft.com/office/officeart/2009/3/layout/PieProcess"/>
    <dgm:cxn modelId="{A923965A-403D-4055-A532-F061887F1E10}" type="presParOf" srcId="{D1DB6E3E-4796-435D-B265-606C78F3C589}" destId="{6212379D-1597-4757-8013-13070EFC1F4D}" srcOrd="10" destOrd="0" presId="urn:microsoft.com/office/officeart/2009/3/layout/PieProcess"/>
    <dgm:cxn modelId="{0372AB9C-988B-4B3F-B7D7-240E6F0BD147}" type="presParOf" srcId="{6212379D-1597-4757-8013-13070EFC1F4D}" destId="{567F4BA0-204F-4BD0-9C80-9A5CB94FC139}" srcOrd="0" destOrd="0" presId="urn:microsoft.com/office/officeart/2009/3/layout/Pi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6D3587F2-1600-4DF8-A830-899458D1275C}" type="doc">
      <dgm:prSet loTypeId="urn:microsoft.com/office/officeart/2005/8/layout/hChevron3" loCatId="process" qsTypeId="urn:microsoft.com/office/officeart/2005/8/quickstyle/simple1" qsCatId="simple" csTypeId="urn:microsoft.com/office/officeart/2005/8/colors/accent0_3" csCatId="mainScheme" phldr="1"/>
      <dgm:spPr/>
    </dgm:pt>
    <dgm:pt modelId="{B2D46263-CBEF-4F7D-AF7A-5FBE1DF1EF3F}">
      <dgm:prSet phldrT="[Texte]" custT="1"/>
      <dgm:spPr/>
      <dgm:t>
        <a:bodyPr/>
        <a:lstStyle/>
        <a:p>
          <a:r>
            <a:rPr lang="fr-BE" sz="1000"/>
            <a:t>Objectif du test</a:t>
          </a:r>
        </a:p>
      </dgm:t>
    </dgm:pt>
    <dgm:pt modelId="{98BBD24D-9B39-4E31-B50F-4A2351D7225E}" type="parTrans" cxnId="{EB1C44B1-1C50-488C-A17E-695FA14ADAF7}">
      <dgm:prSet/>
      <dgm:spPr/>
      <dgm:t>
        <a:bodyPr/>
        <a:lstStyle/>
        <a:p>
          <a:endParaRPr lang="fr-BE"/>
        </a:p>
      </dgm:t>
    </dgm:pt>
    <dgm:pt modelId="{15BA642F-73BF-4C68-B115-97B4F530A663}" type="sibTrans" cxnId="{EB1C44B1-1C50-488C-A17E-695FA14ADAF7}">
      <dgm:prSet/>
      <dgm:spPr/>
      <dgm:t>
        <a:bodyPr/>
        <a:lstStyle/>
        <a:p>
          <a:endParaRPr lang="fr-BE"/>
        </a:p>
      </dgm:t>
    </dgm:pt>
    <dgm:pt modelId="{E952B28E-00E7-411B-9555-5AC593831192}">
      <dgm:prSet phldrT="[Texte]" custT="1"/>
      <dgm:spPr/>
      <dgm:t>
        <a:bodyPr/>
        <a:lstStyle/>
        <a:p>
          <a:r>
            <a:rPr lang="fr-BE" sz="1000"/>
            <a:t>Choix du type de procédure</a:t>
          </a:r>
        </a:p>
      </dgm:t>
    </dgm:pt>
    <dgm:pt modelId="{94666C74-9565-4DEF-8AEB-2B7C38B1EAEC}" type="parTrans" cxnId="{24562C85-CA2F-45CE-AE82-0A38D4CE2D54}">
      <dgm:prSet/>
      <dgm:spPr/>
      <dgm:t>
        <a:bodyPr/>
        <a:lstStyle/>
        <a:p>
          <a:endParaRPr lang="fr-BE"/>
        </a:p>
      </dgm:t>
    </dgm:pt>
    <dgm:pt modelId="{CA11F5DF-C43A-414C-BCC7-949113F13FF0}" type="sibTrans" cxnId="{24562C85-CA2F-45CE-AE82-0A38D4CE2D54}">
      <dgm:prSet/>
      <dgm:spPr/>
      <dgm:t>
        <a:bodyPr/>
        <a:lstStyle/>
        <a:p>
          <a:endParaRPr lang="fr-BE"/>
        </a:p>
      </dgm:t>
    </dgm:pt>
    <dgm:pt modelId="{7C6AEDBF-7F6B-4E3F-A579-282692920A7C}">
      <dgm:prSet phldrT="[Texte]" custT="1"/>
      <dgm:spPr/>
      <dgm:t>
        <a:bodyPr/>
        <a:lstStyle/>
        <a:p>
          <a:r>
            <a:rPr lang="fr-BE" sz="1000"/>
            <a:t>Choix de(s) assertion(s) couvertes</a:t>
          </a:r>
        </a:p>
      </dgm:t>
    </dgm:pt>
    <dgm:pt modelId="{228B92F4-3946-4531-AFCE-58DC5A724A77}" type="parTrans" cxnId="{90A7888A-4DE1-4EE5-BA92-8609B9D57194}">
      <dgm:prSet/>
      <dgm:spPr/>
      <dgm:t>
        <a:bodyPr/>
        <a:lstStyle/>
        <a:p>
          <a:endParaRPr lang="fr-BE"/>
        </a:p>
      </dgm:t>
    </dgm:pt>
    <dgm:pt modelId="{989B3735-8D29-4E02-9428-69A3F66A3F88}" type="sibTrans" cxnId="{90A7888A-4DE1-4EE5-BA92-8609B9D57194}">
      <dgm:prSet/>
      <dgm:spPr/>
      <dgm:t>
        <a:bodyPr/>
        <a:lstStyle/>
        <a:p>
          <a:endParaRPr lang="fr-BE"/>
        </a:p>
      </dgm:t>
    </dgm:pt>
    <dgm:pt modelId="{7320072C-C2E4-495B-A85F-7A891A127953}">
      <dgm:prSet phldrT="[Texte]" custT="1"/>
      <dgm:spPr/>
      <dgm:t>
        <a:bodyPr/>
        <a:lstStyle/>
        <a:p>
          <a:r>
            <a:rPr lang="fr-BE" sz="1000"/>
            <a:t>Conclusion</a:t>
          </a:r>
        </a:p>
      </dgm:t>
    </dgm:pt>
    <dgm:pt modelId="{DEDF1BC6-9275-4421-8E6A-5FCB6C407D03}" type="parTrans" cxnId="{EDFFDC2E-5496-47D1-9519-9D719DC85056}">
      <dgm:prSet/>
      <dgm:spPr/>
      <dgm:t>
        <a:bodyPr/>
        <a:lstStyle/>
        <a:p>
          <a:endParaRPr lang="fr-BE"/>
        </a:p>
      </dgm:t>
    </dgm:pt>
    <dgm:pt modelId="{C14261AE-E40A-4D67-96D9-87C03A95AC8A}" type="sibTrans" cxnId="{EDFFDC2E-5496-47D1-9519-9D719DC85056}">
      <dgm:prSet/>
      <dgm:spPr/>
      <dgm:t>
        <a:bodyPr/>
        <a:lstStyle/>
        <a:p>
          <a:endParaRPr lang="fr-BE"/>
        </a:p>
      </dgm:t>
    </dgm:pt>
    <dgm:pt modelId="{E8875439-B365-46D3-95B3-D44A6DDAE46A}">
      <dgm:prSet phldrT="[Texte]" custT="1"/>
      <dgm:spPr/>
      <dgm:t>
        <a:bodyPr/>
        <a:lstStyle/>
        <a:p>
          <a:r>
            <a:rPr lang="fr-BE" sz="1000"/>
            <a:t>Calcul de la valeur attendue</a:t>
          </a:r>
        </a:p>
      </dgm:t>
    </dgm:pt>
    <dgm:pt modelId="{2983836C-92E9-40BE-BCF4-711AC8B7B26F}" type="parTrans" cxnId="{F89ABA90-4EA7-42BC-AE6E-58AD54752398}">
      <dgm:prSet/>
      <dgm:spPr/>
      <dgm:t>
        <a:bodyPr/>
        <a:lstStyle/>
        <a:p>
          <a:endParaRPr lang="fr-BE"/>
        </a:p>
      </dgm:t>
    </dgm:pt>
    <dgm:pt modelId="{F9A5E613-1F67-4762-A898-D3F3BA7B1092}" type="sibTrans" cxnId="{F89ABA90-4EA7-42BC-AE6E-58AD54752398}">
      <dgm:prSet/>
      <dgm:spPr/>
      <dgm:t>
        <a:bodyPr/>
        <a:lstStyle/>
        <a:p>
          <a:endParaRPr lang="fr-BE"/>
        </a:p>
      </dgm:t>
    </dgm:pt>
    <dgm:pt modelId="{CE8234FB-92AC-4B04-B0E3-999DCF35FDBC}">
      <dgm:prSet phldrT="[Texte]" custT="1"/>
      <dgm:spPr/>
      <dgm:t>
        <a:bodyPr/>
        <a:lstStyle/>
        <a:p>
          <a:r>
            <a:rPr lang="fr-BE" sz="1000"/>
            <a:t>Evaluation de l'écart acceptable</a:t>
          </a:r>
        </a:p>
      </dgm:t>
    </dgm:pt>
    <dgm:pt modelId="{1A571DB1-8CF0-4196-96E9-4A6B27A6EDFA}" type="parTrans" cxnId="{464F2890-7120-4372-AD2C-5A5DEABCFAF9}">
      <dgm:prSet/>
      <dgm:spPr/>
      <dgm:t>
        <a:bodyPr/>
        <a:lstStyle/>
        <a:p>
          <a:endParaRPr lang="fr-BE"/>
        </a:p>
      </dgm:t>
    </dgm:pt>
    <dgm:pt modelId="{7CBE4B4E-D51D-4017-A0BD-CDC11C062125}" type="sibTrans" cxnId="{464F2890-7120-4372-AD2C-5A5DEABCFAF9}">
      <dgm:prSet/>
      <dgm:spPr/>
      <dgm:t>
        <a:bodyPr/>
        <a:lstStyle/>
        <a:p>
          <a:endParaRPr lang="fr-BE"/>
        </a:p>
      </dgm:t>
    </dgm:pt>
    <dgm:pt modelId="{01973991-2137-4887-9B34-F343F33512AB}">
      <dgm:prSet phldrT="[Texte]" custT="1"/>
      <dgm:spPr/>
      <dgm:t>
        <a:bodyPr/>
        <a:lstStyle/>
        <a:p>
          <a:r>
            <a:rPr lang="fr-BE" sz="1000"/>
            <a:t>Calcul de l'écart</a:t>
          </a:r>
        </a:p>
      </dgm:t>
    </dgm:pt>
    <dgm:pt modelId="{42CE4F19-E337-4E9E-902C-96849A16858B}" type="parTrans" cxnId="{502B8908-EE88-4BAB-8500-A09C3B321C4F}">
      <dgm:prSet/>
      <dgm:spPr/>
      <dgm:t>
        <a:bodyPr/>
        <a:lstStyle/>
        <a:p>
          <a:endParaRPr lang="fr-BE"/>
        </a:p>
      </dgm:t>
    </dgm:pt>
    <dgm:pt modelId="{1B875ED1-FA94-4FE3-8F9F-65875DA44BDB}" type="sibTrans" cxnId="{502B8908-EE88-4BAB-8500-A09C3B321C4F}">
      <dgm:prSet/>
      <dgm:spPr/>
      <dgm:t>
        <a:bodyPr/>
        <a:lstStyle/>
        <a:p>
          <a:endParaRPr lang="fr-BE"/>
        </a:p>
      </dgm:t>
    </dgm:pt>
    <dgm:pt modelId="{95214832-B501-4A9A-B079-3CE2F49D8434}">
      <dgm:prSet phldrT="[Texte]" custT="1"/>
      <dgm:spPr/>
      <dgm:t>
        <a:bodyPr/>
        <a:lstStyle/>
        <a:p>
          <a:r>
            <a:rPr lang="fr-BE" sz="1000"/>
            <a:t>Justification de l'écart</a:t>
          </a:r>
        </a:p>
      </dgm:t>
    </dgm:pt>
    <dgm:pt modelId="{86F81140-E6A4-428B-829F-C2BF53FBF7C4}" type="parTrans" cxnId="{7A8BD3B1-CB2B-4D85-BA24-FC5D57214426}">
      <dgm:prSet/>
      <dgm:spPr/>
      <dgm:t>
        <a:bodyPr/>
        <a:lstStyle/>
        <a:p>
          <a:endParaRPr lang="fr-BE"/>
        </a:p>
      </dgm:t>
    </dgm:pt>
    <dgm:pt modelId="{F5D55BD3-7FF2-4F5C-A9BE-AC6A121CF51A}" type="sibTrans" cxnId="{7A8BD3B1-CB2B-4D85-BA24-FC5D57214426}">
      <dgm:prSet/>
      <dgm:spPr/>
      <dgm:t>
        <a:bodyPr/>
        <a:lstStyle/>
        <a:p>
          <a:endParaRPr lang="fr-BE"/>
        </a:p>
      </dgm:t>
    </dgm:pt>
    <dgm:pt modelId="{842170CC-992C-431D-93EF-E7325AD32732}">
      <dgm:prSet phldrT="[Texte]" custT="1"/>
      <dgm:spPr/>
      <dgm:t>
        <a:bodyPr/>
        <a:lstStyle/>
        <a:p>
          <a:r>
            <a:rPr lang="fr-BE" sz="1000"/>
            <a:t>Tests complémentaires à réaliser</a:t>
          </a:r>
        </a:p>
      </dgm:t>
    </dgm:pt>
    <dgm:pt modelId="{0A4562B5-BBFA-4847-A905-E237261BA47B}" type="parTrans" cxnId="{D23A13B1-678A-46BF-8586-B41D23402890}">
      <dgm:prSet/>
      <dgm:spPr/>
      <dgm:t>
        <a:bodyPr/>
        <a:lstStyle/>
        <a:p>
          <a:endParaRPr lang="fr-BE"/>
        </a:p>
      </dgm:t>
    </dgm:pt>
    <dgm:pt modelId="{CF223C3B-B9AC-4F18-9E9D-B5D19DE5E1FE}" type="sibTrans" cxnId="{D23A13B1-678A-46BF-8586-B41D23402890}">
      <dgm:prSet/>
      <dgm:spPr/>
      <dgm:t>
        <a:bodyPr/>
        <a:lstStyle/>
        <a:p>
          <a:endParaRPr lang="fr-BE"/>
        </a:p>
      </dgm:t>
    </dgm:pt>
    <dgm:pt modelId="{194BCFAE-1AD2-44A3-8440-E2C88EFCE500}" type="pres">
      <dgm:prSet presAssocID="{6D3587F2-1600-4DF8-A830-899458D1275C}" presName="Name0" presStyleCnt="0">
        <dgm:presLayoutVars>
          <dgm:dir/>
          <dgm:resizeHandles val="exact"/>
        </dgm:presLayoutVars>
      </dgm:prSet>
      <dgm:spPr/>
    </dgm:pt>
    <dgm:pt modelId="{5D37F952-D7AF-4A33-899C-0424CF83FA17}" type="pres">
      <dgm:prSet presAssocID="{B2D46263-CBEF-4F7D-AF7A-5FBE1DF1EF3F}" presName="parTxOnly" presStyleLbl="node1" presStyleIdx="0" presStyleCnt="9" custScaleX="51949">
        <dgm:presLayoutVars>
          <dgm:bulletEnabled val="1"/>
        </dgm:presLayoutVars>
      </dgm:prSet>
      <dgm:spPr/>
    </dgm:pt>
    <dgm:pt modelId="{8B7B3261-9005-4934-9F3F-E86F09C050A8}" type="pres">
      <dgm:prSet presAssocID="{15BA642F-73BF-4C68-B115-97B4F530A663}" presName="parSpace" presStyleCnt="0"/>
      <dgm:spPr/>
    </dgm:pt>
    <dgm:pt modelId="{59796A78-47D3-4D7D-8D0B-F6EBF2FF4636}" type="pres">
      <dgm:prSet presAssocID="{E952B28E-00E7-411B-9555-5AC593831192}" presName="parTxOnly" presStyleLbl="node1" presStyleIdx="1" presStyleCnt="9" custScaleX="91005">
        <dgm:presLayoutVars>
          <dgm:bulletEnabled val="1"/>
        </dgm:presLayoutVars>
      </dgm:prSet>
      <dgm:spPr/>
    </dgm:pt>
    <dgm:pt modelId="{042A65BB-EA55-4725-B2A9-EC7A17E4917F}" type="pres">
      <dgm:prSet presAssocID="{CA11F5DF-C43A-414C-BCC7-949113F13FF0}" presName="parSpace" presStyleCnt="0"/>
      <dgm:spPr/>
    </dgm:pt>
    <dgm:pt modelId="{A9DD8698-3F79-4EC5-8F97-96415323DA47}" type="pres">
      <dgm:prSet presAssocID="{7C6AEDBF-7F6B-4E3F-A579-282692920A7C}" presName="parTxOnly" presStyleLbl="node1" presStyleIdx="2" presStyleCnt="9" custScaleX="85401">
        <dgm:presLayoutVars>
          <dgm:bulletEnabled val="1"/>
        </dgm:presLayoutVars>
      </dgm:prSet>
      <dgm:spPr/>
    </dgm:pt>
    <dgm:pt modelId="{48F3C894-1130-4198-8BAA-0308D72EC876}" type="pres">
      <dgm:prSet presAssocID="{989B3735-8D29-4E02-9428-69A3F66A3F88}" presName="parSpace" presStyleCnt="0"/>
      <dgm:spPr/>
    </dgm:pt>
    <dgm:pt modelId="{F91F48E2-5645-419D-B416-C24267E7C7E5}" type="pres">
      <dgm:prSet presAssocID="{E8875439-B365-46D3-95B3-D44A6DDAE46A}" presName="parTxOnly" presStyleLbl="node1" presStyleIdx="3" presStyleCnt="9" custScaleX="83723">
        <dgm:presLayoutVars>
          <dgm:bulletEnabled val="1"/>
        </dgm:presLayoutVars>
      </dgm:prSet>
      <dgm:spPr/>
    </dgm:pt>
    <dgm:pt modelId="{E31E1F07-8851-423D-A699-1A92A512381A}" type="pres">
      <dgm:prSet presAssocID="{F9A5E613-1F67-4762-A898-D3F3BA7B1092}" presName="parSpace" presStyleCnt="0"/>
      <dgm:spPr/>
    </dgm:pt>
    <dgm:pt modelId="{54637E05-0DD8-4C02-B48E-EAB81690103A}" type="pres">
      <dgm:prSet presAssocID="{CE8234FB-92AC-4B04-B0E3-999DCF35FDBC}" presName="parTxOnly" presStyleLbl="node1" presStyleIdx="4" presStyleCnt="9">
        <dgm:presLayoutVars>
          <dgm:bulletEnabled val="1"/>
        </dgm:presLayoutVars>
      </dgm:prSet>
      <dgm:spPr/>
    </dgm:pt>
    <dgm:pt modelId="{22EC43ED-69C4-4B6A-88D8-CAB06C8AC304}" type="pres">
      <dgm:prSet presAssocID="{7CBE4B4E-D51D-4017-A0BD-CDC11C062125}" presName="parSpace" presStyleCnt="0"/>
      <dgm:spPr/>
    </dgm:pt>
    <dgm:pt modelId="{66175A65-7510-4F40-9E71-60405C7E36C4}" type="pres">
      <dgm:prSet presAssocID="{01973991-2137-4887-9B34-F343F33512AB}" presName="parTxOnly" presStyleLbl="node1" presStyleIdx="5" presStyleCnt="9" custScaleX="69121">
        <dgm:presLayoutVars>
          <dgm:bulletEnabled val="1"/>
        </dgm:presLayoutVars>
      </dgm:prSet>
      <dgm:spPr/>
    </dgm:pt>
    <dgm:pt modelId="{6F81EC4E-858F-4034-8A4D-B5036F86EE2A}" type="pres">
      <dgm:prSet presAssocID="{1B875ED1-FA94-4FE3-8F9F-65875DA44BDB}" presName="parSpace" presStyleCnt="0"/>
      <dgm:spPr/>
    </dgm:pt>
    <dgm:pt modelId="{D94BEA1A-8596-4F7B-A559-A5565C5445B3}" type="pres">
      <dgm:prSet presAssocID="{95214832-B501-4A9A-B079-3CE2F49D8434}" presName="parTxOnly" presStyleLbl="node1" presStyleIdx="6" presStyleCnt="9" custScaleX="88764">
        <dgm:presLayoutVars>
          <dgm:bulletEnabled val="1"/>
        </dgm:presLayoutVars>
      </dgm:prSet>
      <dgm:spPr/>
    </dgm:pt>
    <dgm:pt modelId="{9CBE6D8B-1911-48DF-8CF2-4F9D888B8F2B}" type="pres">
      <dgm:prSet presAssocID="{F5D55BD3-7FF2-4F5C-A9BE-AC6A121CF51A}" presName="parSpace" presStyleCnt="0"/>
      <dgm:spPr/>
    </dgm:pt>
    <dgm:pt modelId="{B1F0F4C2-2075-48E9-A738-EA7611F44291}" type="pres">
      <dgm:prSet presAssocID="{842170CC-992C-431D-93EF-E7325AD32732}" presName="parTxOnly" presStyleLbl="node1" presStyleIdx="7" presStyleCnt="9">
        <dgm:presLayoutVars>
          <dgm:bulletEnabled val="1"/>
        </dgm:presLayoutVars>
      </dgm:prSet>
      <dgm:spPr/>
    </dgm:pt>
    <dgm:pt modelId="{7107C13E-53B7-4D49-8060-13E98974AD12}" type="pres">
      <dgm:prSet presAssocID="{CF223C3B-B9AC-4F18-9E9D-B5D19DE5E1FE}" presName="parSpace" presStyleCnt="0"/>
      <dgm:spPr/>
    </dgm:pt>
    <dgm:pt modelId="{5C7C7844-8C74-4BF4-BB15-AF2E316AF19B}" type="pres">
      <dgm:prSet presAssocID="{7320072C-C2E4-495B-A85F-7A891A127953}" presName="parTxOnly" presStyleLbl="node1" presStyleIdx="8" presStyleCnt="9" custScaleX="89263">
        <dgm:presLayoutVars>
          <dgm:bulletEnabled val="1"/>
        </dgm:presLayoutVars>
      </dgm:prSet>
      <dgm:spPr/>
    </dgm:pt>
  </dgm:ptLst>
  <dgm:cxnLst>
    <dgm:cxn modelId="{502B8908-EE88-4BAB-8500-A09C3B321C4F}" srcId="{6D3587F2-1600-4DF8-A830-899458D1275C}" destId="{01973991-2137-4887-9B34-F343F33512AB}" srcOrd="5" destOrd="0" parTransId="{42CE4F19-E337-4E9E-902C-96849A16858B}" sibTransId="{1B875ED1-FA94-4FE3-8F9F-65875DA44BDB}"/>
    <dgm:cxn modelId="{F44B4B1B-3E3C-44DD-ACF7-4382AD683E1C}" type="presOf" srcId="{CE8234FB-92AC-4B04-B0E3-999DCF35FDBC}" destId="{54637E05-0DD8-4C02-B48E-EAB81690103A}" srcOrd="0" destOrd="0" presId="urn:microsoft.com/office/officeart/2005/8/layout/hChevron3"/>
    <dgm:cxn modelId="{0929681F-3F83-4302-B7C7-086A2139DD89}" type="presOf" srcId="{95214832-B501-4A9A-B079-3CE2F49D8434}" destId="{D94BEA1A-8596-4F7B-A559-A5565C5445B3}" srcOrd="0" destOrd="0" presId="urn:microsoft.com/office/officeart/2005/8/layout/hChevron3"/>
    <dgm:cxn modelId="{EDFFDC2E-5496-47D1-9519-9D719DC85056}" srcId="{6D3587F2-1600-4DF8-A830-899458D1275C}" destId="{7320072C-C2E4-495B-A85F-7A891A127953}" srcOrd="8" destOrd="0" parTransId="{DEDF1BC6-9275-4421-8E6A-5FCB6C407D03}" sibTransId="{C14261AE-E40A-4D67-96D9-87C03A95AC8A}"/>
    <dgm:cxn modelId="{6CB9225E-1EDC-4108-8F79-094713CDCA62}" type="presOf" srcId="{842170CC-992C-431D-93EF-E7325AD32732}" destId="{B1F0F4C2-2075-48E9-A738-EA7611F44291}" srcOrd="0" destOrd="0" presId="urn:microsoft.com/office/officeart/2005/8/layout/hChevron3"/>
    <dgm:cxn modelId="{57B4B64A-FD1D-4A67-B970-753C96351B09}" type="presOf" srcId="{7C6AEDBF-7F6B-4E3F-A579-282692920A7C}" destId="{A9DD8698-3F79-4EC5-8F97-96415323DA47}" srcOrd="0" destOrd="0" presId="urn:microsoft.com/office/officeart/2005/8/layout/hChevron3"/>
    <dgm:cxn modelId="{9A78C36F-FD36-4B13-9C39-71B2370AC80F}" type="presOf" srcId="{E8875439-B365-46D3-95B3-D44A6DDAE46A}" destId="{F91F48E2-5645-419D-B416-C24267E7C7E5}" srcOrd="0" destOrd="0" presId="urn:microsoft.com/office/officeart/2005/8/layout/hChevron3"/>
    <dgm:cxn modelId="{24562C85-CA2F-45CE-AE82-0A38D4CE2D54}" srcId="{6D3587F2-1600-4DF8-A830-899458D1275C}" destId="{E952B28E-00E7-411B-9555-5AC593831192}" srcOrd="1" destOrd="0" parTransId="{94666C74-9565-4DEF-8AEB-2B7C38B1EAEC}" sibTransId="{CA11F5DF-C43A-414C-BCC7-949113F13FF0}"/>
    <dgm:cxn modelId="{C8421B87-CFBD-4ADF-89CA-A587137DFCE7}" type="presOf" srcId="{B2D46263-CBEF-4F7D-AF7A-5FBE1DF1EF3F}" destId="{5D37F952-D7AF-4A33-899C-0424CF83FA17}" srcOrd="0" destOrd="0" presId="urn:microsoft.com/office/officeart/2005/8/layout/hChevron3"/>
    <dgm:cxn modelId="{394C9787-8CFC-4E93-8FAB-64877327C044}" type="presOf" srcId="{E952B28E-00E7-411B-9555-5AC593831192}" destId="{59796A78-47D3-4D7D-8D0B-F6EBF2FF4636}" srcOrd="0" destOrd="0" presId="urn:microsoft.com/office/officeart/2005/8/layout/hChevron3"/>
    <dgm:cxn modelId="{90A7888A-4DE1-4EE5-BA92-8609B9D57194}" srcId="{6D3587F2-1600-4DF8-A830-899458D1275C}" destId="{7C6AEDBF-7F6B-4E3F-A579-282692920A7C}" srcOrd="2" destOrd="0" parTransId="{228B92F4-3946-4531-AFCE-58DC5A724A77}" sibTransId="{989B3735-8D29-4E02-9428-69A3F66A3F88}"/>
    <dgm:cxn modelId="{464F2890-7120-4372-AD2C-5A5DEABCFAF9}" srcId="{6D3587F2-1600-4DF8-A830-899458D1275C}" destId="{CE8234FB-92AC-4B04-B0E3-999DCF35FDBC}" srcOrd="4" destOrd="0" parTransId="{1A571DB1-8CF0-4196-96E9-4A6B27A6EDFA}" sibTransId="{7CBE4B4E-D51D-4017-A0BD-CDC11C062125}"/>
    <dgm:cxn modelId="{F89ABA90-4EA7-42BC-AE6E-58AD54752398}" srcId="{6D3587F2-1600-4DF8-A830-899458D1275C}" destId="{E8875439-B365-46D3-95B3-D44A6DDAE46A}" srcOrd="3" destOrd="0" parTransId="{2983836C-92E9-40BE-BCF4-711AC8B7B26F}" sibTransId="{F9A5E613-1F67-4762-A898-D3F3BA7B1092}"/>
    <dgm:cxn modelId="{D23A13B1-678A-46BF-8586-B41D23402890}" srcId="{6D3587F2-1600-4DF8-A830-899458D1275C}" destId="{842170CC-992C-431D-93EF-E7325AD32732}" srcOrd="7" destOrd="0" parTransId="{0A4562B5-BBFA-4847-A905-E237261BA47B}" sibTransId="{CF223C3B-B9AC-4F18-9E9D-B5D19DE5E1FE}"/>
    <dgm:cxn modelId="{EB1C44B1-1C50-488C-A17E-695FA14ADAF7}" srcId="{6D3587F2-1600-4DF8-A830-899458D1275C}" destId="{B2D46263-CBEF-4F7D-AF7A-5FBE1DF1EF3F}" srcOrd="0" destOrd="0" parTransId="{98BBD24D-9B39-4E31-B50F-4A2351D7225E}" sibTransId="{15BA642F-73BF-4C68-B115-97B4F530A663}"/>
    <dgm:cxn modelId="{7A8BD3B1-CB2B-4D85-BA24-FC5D57214426}" srcId="{6D3587F2-1600-4DF8-A830-899458D1275C}" destId="{95214832-B501-4A9A-B079-3CE2F49D8434}" srcOrd="6" destOrd="0" parTransId="{86F81140-E6A4-428B-829F-C2BF53FBF7C4}" sibTransId="{F5D55BD3-7FF2-4F5C-A9BE-AC6A121CF51A}"/>
    <dgm:cxn modelId="{6282F8B2-E4E1-4EF8-AAA7-3E633C46FEC4}" type="presOf" srcId="{6D3587F2-1600-4DF8-A830-899458D1275C}" destId="{194BCFAE-1AD2-44A3-8440-E2C88EFCE500}" srcOrd="0" destOrd="0" presId="urn:microsoft.com/office/officeart/2005/8/layout/hChevron3"/>
    <dgm:cxn modelId="{9C7BA6C1-A01E-4704-9C6E-2485F8DA6061}" type="presOf" srcId="{7320072C-C2E4-495B-A85F-7A891A127953}" destId="{5C7C7844-8C74-4BF4-BB15-AF2E316AF19B}" srcOrd="0" destOrd="0" presId="urn:microsoft.com/office/officeart/2005/8/layout/hChevron3"/>
    <dgm:cxn modelId="{75FABCC7-0458-4D2F-95EC-29255E153B36}" type="presOf" srcId="{01973991-2137-4887-9B34-F343F33512AB}" destId="{66175A65-7510-4F40-9E71-60405C7E36C4}" srcOrd="0" destOrd="0" presId="urn:microsoft.com/office/officeart/2005/8/layout/hChevron3"/>
    <dgm:cxn modelId="{609986C5-25F2-43E4-81B3-BAAB9A09491E}" type="presParOf" srcId="{194BCFAE-1AD2-44A3-8440-E2C88EFCE500}" destId="{5D37F952-D7AF-4A33-899C-0424CF83FA17}" srcOrd="0" destOrd="0" presId="urn:microsoft.com/office/officeart/2005/8/layout/hChevron3"/>
    <dgm:cxn modelId="{15B15F74-1D5C-4EE6-B84C-725DA1422E79}" type="presParOf" srcId="{194BCFAE-1AD2-44A3-8440-E2C88EFCE500}" destId="{8B7B3261-9005-4934-9F3F-E86F09C050A8}" srcOrd="1" destOrd="0" presId="urn:microsoft.com/office/officeart/2005/8/layout/hChevron3"/>
    <dgm:cxn modelId="{BF275EFF-3A05-451F-9C3A-C77541C05A26}" type="presParOf" srcId="{194BCFAE-1AD2-44A3-8440-E2C88EFCE500}" destId="{59796A78-47D3-4D7D-8D0B-F6EBF2FF4636}" srcOrd="2" destOrd="0" presId="urn:microsoft.com/office/officeart/2005/8/layout/hChevron3"/>
    <dgm:cxn modelId="{DC7B625E-94CF-46B5-9BCD-F6E530C6F678}" type="presParOf" srcId="{194BCFAE-1AD2-44A3-8440-E2C88EFCE500}" destId="{042A65BB-EA55-4725-B2A9-EC7A17E4917F}" srcOrd="3" destOrd="0" presId="urn:microsoft.com/office/officeart/2005/8/layout/hChevron3"/>
    <dgm:cxn modelId="{DA1A4F7B-66C5-41EF-82ED-089D84BBA538}" type="presParOf" srcId="{194BCFAE-1AD2-44A3-8440-E2C88EFCE500}" destId="{A9DD8698-3F79-4EC5-8F97-96415323DA47}" srcOrd="4" destOrd="0" presId="urn:microsoft.com/office/officeart/2005/8/layout/hChevron3"/>
    <dgm:cxn modelId="{6D710265-5043-4AF8-84C7-37794880A64C}" type="presParOf" srcId="{194BCFAE-1AD2-44A3-8440-E2C88EFCE500}" destId="{48F3C894-1130-4198-8BAA-0308D72EC876}" srcOrd="5" destOrd="0" presId="urn:microsoft.com/office/officeart/2005/8/layout/hChevron3"/>
    <dgm:cxn modelId="{BAF27970-A54A-450B-8A88-72B0E570FB3F}" type="presParOf" srcId="{194BCFAE-1AD2-44A3-8440-E2C88EFCE500}" destId="{F91F48E2-5645-419D-B416-C24267E7C7E5}" srcOrd="6" destOrd="0" presId="urn:microsoft.com/office/officeart/2005/8/layout/hChevron3"/>
    <dgm:cxn modelId="{140550FD-C282-4E03-85DC-02F883CE2AC7}" type="presParOf" srcId="{194BCFAE-1AD2-44A3-8440-E2C88EFCE500}" destId="{E31E1F07-8851-423D-A699-1A92A512381A}" srcOrd="7" destOrd="0" presId="urn:microsoft.com/office/officeart/2005/8/layout/hChevron3"/>
    <dgm:cxn modelId="{E4966C92-A216-4ADB-9294-DCA38121F639}" type="presParOf" srcId="{194BCFAE-1AD2-44A3-8440-E2C88EFCE500}" destId="{54637E05-0DD8-4C02-B48E-EAB81690103A}" srcOrd="8" destOrd="0" presId="urn:microsoft.com/office/officeart/2005/8/layout/hChevron3"/>
    <dgm:cxn modelId="{4BC710F0-B85C-41C7-94B1-B74FAF8045BF}" type="presParOf" srcId="{194BCFAE-1AD2-44A3-8440-E2C88EFCE500}" destId="{22EC43ED-69C4-4B6A-88D8-CAB06C8AC304}" srcOrd="9" destOrd="0" presId="urn:microsoft.com/office/officeart/2005/8/layout/hChevron3"/>
    <dgm:cxn modelId="{6E3A4F4D-E2BC-48E5-9A94-446207F7D766}" type="presParOf" srcId="{194BCFAE-1AD2-44A3-8440-E2C88EFCE500}" destId="{66175A65-7510-4F40-9E71-60405C7E36C4}" srcOrd="10" destOrd="0" presId="urn:microsoft.com/office/officeart/2005/8/layout/hChevron3"/>
    <dgm:cxn modelId="{5F41B43C-8DB3-46B3-9767-8110541389EA}" type="presParOf" srcId="{194BCFAE-1AD2-44A3-8440-E2C88EFCE500}" destId="{6F81EC4E-858F-4034-8A4D-B5036F86EE2A}" srcOrd="11" destOrd="0" presId="urn:microsoft.com/office/officeart/2005/8/layout/hChevron3"/>
    <dgm:cxn modelId="{60D322D5-A8D1-45A6-A243-DF2B94A156DC}" type="presParOf" srcId="{194BCFAE-1AD2-44A3-8440-E2C88EFCE500}" destId="{D94BEA1A-8596-4F7B-A559-A5565C5445B3}" srcOrd="12" destOrd="0" presId="urn:microsoft.com/office/officeart/2005/8/layout/hChevron3"/>
    <dgm:cxn modelId="{DB840DBD-E75D-4C34-804A-592F433E18FD}" type="presParOf" srcId="{194BCFAE-1AD2-44A3-8440-E2C88EFCE500}" destId="{9CBE6D8B-1911-48DF-8CF2-4F9D888B8F2B}" srcOrd="13" destOrd="0" presId="urn:microsoft.com/office/officeart/2005/8/layout/hChevron3"/>
    <dgm:cxn modelId="{83013C0F-6377-4F44-9BA2-F5AD7C93CEA2}" type="presParOf" srcId="{194BCFAE-1AD2-44A3-8440-E2C88EFCE500}" destId="{B1F0F4C2-2075-48E9-A738-EA7611F44291}" srcOrd="14" destOrd="0" presId="urn:microsoft.com/office/officeart/2005/8/layout/hChevron3"/>
    <dgm:cxn modelId="{EFBEB113-51CD-4186-A58D-20917F786888}" type="presParOf" srcId="{194BCFAE-1AD2-44A3-8440-E2C88EFCE500}" destId="{7107C13E-53B7-4D49-8060-13E98974AD12}" srcOrd="15" destOrd="0" presId="urn:microsoft.com/office/officeart/2005/8/layout/hChevron3"/>
    <dgm:cxn modelId="{B2573D33-3A8A-4CE5-B1CF-40CC0406DE5B}" type="presParOf" srcId="{194BCFAE-1AD2-44A3-8440-E2C88EFCE500}" destId="{5C7C7844-8C74-4BF4-BB15-AF2E316AF19B}" srcOrd="1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D3587F2-1600-4DF8-A830-899458D1275C}" type="doc">
      <dgm:prSet loTypeId="urn:microsoft.com/office/officeart/2005/8/layout/hChevron3" loCatId="process" qsTypeId="urn:microsoft.com/office/officeart/2005/8/quickstyle/simple1" qsCatId="simple" csTypeId="urn:microsoft.com/office/officeart/2005/8/colors/accent0_3" csCatId="mainScheme" phldr="1"/>
      <dgm:spPr/>
    </dgm:pt>
    <dgm:pt modelId="{B2D46263-CBEF-4F7D-AF7A-5FBE1DF1EF3F}">
      <dgm:prSet phldrT="[Texte]" custT="1"/>
      <dgm:spPr/>
      <dgm:t>
        <a:bodyPr/>
        <a:lstStyle/>
        <a:p>
          <a:r>
            <a:rPr lang="fr-BE" sz="1000"/>
            <a:t>Objectif du test</a:t>
          </a:r>
        </a:p>
      </dgm:t>
    </dgm:pt>
    <dgm:pt modelId="{98BBD24D-9B39-4E31-B50F-4A2351D7225E}" type="parTrans" cxnId="{EB1C44B1-1C50-488C-A17E-695FA14ADAF7}">
      <dgm:prSet/>
      <dgm:spPr/>
      <dgm:t>
        <a:bodyPr/>
        <a:lstStyle/>
        <a:p>
          <a:endParaRPr lang="fr-BE"/>
        </a:p>
      </dgm:t>
    </dgm:pt>
    <dgm:pt modelId="{15BA642F-73BF-4C68-B115-97B4F530A663}" type="sibTrans" cxnId="{EB1C44B1-1C50-488C-A17E-695FA14ADAF7}">
      <dgm:prSet/>
      <dgm:spPr/>
      <dgm:t>
        <a:bodyPr/>
        <a:lstStyle/>
        <a:p>
          <a:endParaRPr lang="fr-BE"/>
        </a:p>
      </dgm:t>
    </dgm:pt>
    <dgm:pt modelId="{E952B28E-00E7-411B-9555-5AC593831192}">
      <dgm:prSet phldrT="[Texte]" custT="1"/>
      <dgm:spPr/>
      <dgm:t>
        <a:bodyPr/>
        <a:lstStyle/>
        <a:p>
          <a:r>
            <a:rPr lang="fr-BE" sz="1000"/>
            <a:t>Choix du type de procédure</a:t>
          </a:r>
        </a:p>
      </dgm:t>
    </dgm:pt>
    <dgm:pt modelId="{94666C74-9565-4DEF-8AEB-2B7C38B1EAEC}" type="parTrans" cxnId="{24562C85-CA2F-45CE-AE82-0A38D4CE2D54}">
      <dgm:prSet/>
      <dgm:spPr/>
      <dgm:t>
        <a:bodyPr/>
        <a:lstStyle/>
        <a:p>
          <a:endParaRPr lang="fr-BE"/>
        </a:p>
      </dgm:t>
    </dgm:pt>
    <dgm:pt modelId="{CA11F5DF-C43A-414C-BCC7-949113F13FF0}" type="sibTrans" cxnId="{24562C85-CA2F-45CE-AE82-0A38D4CE2D54}">
      <dgm:prSet/>
      <dgm:spPr/>
      <dgm:t>
        <a:bodyPr/>
        <a:lstStyle/>
        <a:p>
          <a:endParaRPr lang="fr-BE"/>
        </a:p>
      </dgm:t>
    </dgm:pt>
    <dgm:pt modelId="{7C6AEDBF-7F6B-4E3F-A579-282692920A7C}">
      <dgm:prSet phldrT="[Texte]" custT="1"/>
      <dgm:spPr/>
      <dgm:t>
        <a:bodyPr/>
        <a:lstStyle/>
        <a:p>
          <a:r>
            <a:rPr lang="fr-BE" sz="1000"/>
            <a:t>Choix de(s) assertion(s) couvertes</a:t>
          </a:r>
        </a:p>
      </dgm:t>
    </dgm:pt>
    <dgm:pt modelId="{228B92F4-3946-4531-AFCE-58DC5A724A77}" type="parTrans" cxnId="{90A7888A-4DE1-4EE5-BA92-8609B9D57194}">
      <dgm:prSet/>
      <dgm:spPr/>
      <dgm:t>
        <a:bodyPr/>
        <a:lstStyle/>
        <a:p>
          <a:endParaRPr lang="fr-BE"/>
        </a:p>
      </dgm:t>
    </dgm:pt>
    <dgm:pt modelId="{989B3735-8D29-4E02-9428-69A3F66A3F88}" type="sibTrans" cxnId="{90A7888A-4DE1-4EE5-BA92-8609B9D57194}">
      <dgm:prSet/>
      <dgm:spPr/>
      <dgm:t>
        <a:bodyPr/>
        <a:lstStyle/>
        <a:p>
          <a:endParaRPr lang="fr-BE"/>
        </a:p>
      </dgm:t>
    </dgm:pt>
    <dgm:pt modelId="{7320072C-C2E4-495B-A85F-7A891A127953}">
      <dgm:prSet phldrT="[Texte]" custT="1"/>
      <dgm:spPr/>
      <dgm:t>
        <a:bodyPr/>
        <a:lstStyle/>
        <a:p>
          <a:r>
            <a:rPr lang="fr-BE" sz="1000"/>
            <a:t>Conclusion</a:t>
          </a:r>
        </a:p>
      </dgm:t>
    </dgm:pt>
    <dgm:pt modelId="{DEDF1BC6-9275-4421-8E6A-5FCB6C407D03}" type="parTrans" cxnId="{EDFFDC2E-5496-47D1-9519-9D719DC85056}">
      <dgm:prSet/>
      <dgm:spPr/>
      <dgm:t>
        <a:bodyPr/>
        <a:lstStyle/>
        <a:p>
          <a:endParaRPr lang="fr-BE"/>
        </a:p>
      </dgm:t>
    </dgm:pt>
    <dgm:pt modelId="{C14261AE-E40A-4D67-96D9-87C03A95AC8A}" type="sibTrans" cxnId="{EDFFDC2E-5496-47D1-9519-9D719DC85056}">
      <dgm:prSet/>
      <dgm:spPr/>
      <dgm:t>
        <a:bodyPr/>
        <a:lstStyle/>
        <a:p>
          <a:endParaRPr lang="fr-BE"/>
        </a:p>
      </dgm:t>
    </dgm:pt>
    <dgm:pt modelId="{E8875439-B365-46D3-95B3-D44A6DDAE46A}">
      <dgm:prSet phldrT="[Texte]" custT="1"/>
      <dgm:spPr/>
      <dgm:t>
        <a:bodyPr/>
        <a:lstStyle/>
        <a:p>
          <a:r>
            <a:rPr lang="fr-BE" sz="1000"/>
            <a:t>Calcul de la valeur attendue</a:t>
          </a:r>
        </a:p>
      </dgm:t>
    </dgm:pt>
    <dgm:pt modelId="{2983836C-92E9-40BE-BCF4-711AC8B7B26F}" type="parTrans" cxnId="{F89ABA90-4EA7-42BC-AE6E-58AD54752398}">
      <dgm:prSet/>
      <dgm:spPr/>
      <dgm:t>
        <a:bodyPr/>
        <a:lstStyle/>
        <a:p>
          <a:endParaRPr lang="fr-BE"/>
        </a:p>
      </dgm:t>
    </dgm:pt>
    <dgm:pt modelId="{F9A5E613-1F67-4762-A898-D3F3BA7B1092}" type="sibTrans" cxnId="{F89ABA90-4EA7-42BC-AE6E-58AD54752398}">
      <dgm:prSet/>
      <dgm:spPr/>
      <dgm:t>
        <a:bodyPr/>
        <a:lstStyle/>
        <a:p>
          <a:endParaRPr lang="fr-BE"/>
        </a:p>
      </dgm:t>
    </dgm:pt>
    <dgm:pt modelId="{CE8234FB-92AC-4B04-B0E3-999DCF35FDBC}">
      <dgm:prSet phldrT="[Texte]" custT="1"/>
      <dgm:spPr/>
      <dgm:t>
        <a:bodyPr/>
        <a:lstStyle/>
        <a:p>
          <a:r>
            <a:rPr lang="fr-BE" sz="1000"/>
            <a:t>Evaluation de l'écart acceptable</a:t>
          </a:r>
        </a:p>
      </dgm:t>
    </dgm:pt>
    <dgm:pt modelId="{1A571DB1-8CF0-4196-96E9-4A6B27A6EDFA}" type="parTrans" cxnId="{464F2890-7120-4372-AD2C-5A5DEABCFAF9}">
      <dgm:prSet/>
      <dgm:spPr/>
      <dgm:t>
        <a:bodyPr/>
        <a:lstStyle/>
        <a:p>
          <a:endParaRPr lang="fr-BE"/>
        </a:p>
      </dgm:t>
    </dgm:pt>
    <dgm:pt modelId="{7CBE4B4E-D51D-4017-A0BD-CDC11C062125}" type="sibTrans" cxnId="{464F2890-7120-4372-AD2C-5A5DEABCFAF9}">
      <dgm:prSet/>
      <dgm:spPr/>
      <dgm:t>
        <a:bodyPr/>
        <a:lstStyle/>
        <a:p>
          <a:endParaRPr lang="fr-BE"/>
        </a:p>
      </dgm:t>
    </dgm:pt>
    <dgm:pt modelId="{01973991-2137-4887-9B34-F343F33512AB}">
      <dgm:prSet phldrT="[Texte]" custT="1"/>
      <dgm:spPr/>
      <dgm:t>
        <a:bodyPr/>
        <a:lstStyle/>
        <a:p>
          <a:r>
            <a:rPr lang="fr-BE" sz="1000"/>
            <a:t>Calcul de l'écart</a:t>
          </a:r>
        </a:p>
      </dgm:t>
    </dgm:pt>
    <dgm:pt modelId="{42CE4F19-E337-4E9E-902C-96849A16858B}" type="parTrans" cxnId="{502B8908-EE88-4BAB-8500-A09C3B321C4F}">
      <dgm:prSet/>
      <dgm:spPr/>
      <dgm:t>
        <a:bodyPr/>
        <a:lstStyle/>
        <a:p>
          <a:endParaRPr lang="fr-BE"/>
        </a:p>
      </dgm:t>
    </dgm:pt>
    <dgm:pt modelId="{1B875ED1-FA94-4FE3-8F9F-65875DA44BDB}" type="sibTrans" cxnId="{502B8908-EE88-4BAB-8500-A09C3B321C4F}">
      <dgm:prSet/>
      <dgm:spPr/>
      <dgm:t>
        <a:bodyPr/>
        <a:lstStyle/>
        <a:p>
          <a:endParaRPr lang="fr-BE"/>
        </a:p>
      </dgm:t>
    </dgm:pt>
    <dgm:pt modelId="{95214832-B501-4A9A-B079-3CE2F49D8434}">
      <dgm:prSet phldrT="[Texte]" custT="1"/>
      <dgm:spPr/>
      <dgm:t>
        <a:bodyPr/>
        <a:lstStyle/>
        <a:p>
          <a:r>
            <a:rPr lang="fr-BE" sz="1000"/>
            <a:t>Justification de l'écart</a:t>
          </a:r>
        </a:p>
      </dgm:t>
    </dgm:pt>
    <dgm:pt modelId="{86F81140-E6A4-428B-829F-C2BF53FBF7C4}" type="parTrans" cxnId="{7A8BD3B1-CB2B-4D85-BA24-FC5D57214426}">
      <dgm:prSet/>
      <dgm:spPr/>
      <dgm:t>
        <a:bodyPr/>
        <a:lstStyle/>
        <a:p>
          <a:endParaRPr lang="fr-BE"/>
        </a:p>
      </dgm:t>
    </dgm:pt>
    <dgm:pt modelId="{F5D55BD3-7FF2-4F5C-A9BE-AC6A121CF51A}" type="sibTrans" cxnId="{7A8BD3B1-CB2B-4D85-BA24-FC5D57214426}">
      <dgm:prSet/>
      <dgm:spPr/>
      <dgm:t>
        <a:bodyPr/>
        <a:lstStyle/>
        <a:p>
          <a:endParaRPr lang="fr-BE"/>
        </a:p>
      </dgm:t>
    </dgm:pt>
    <dgm:pt modelId="{842170CC-992C-431D-93EF-E7325AD32732}">
      <dgm:prSet phldrT="[Texte]" custT="1"/>
      <dgm:spPr/>
      <dgm:t>
        <a:bodyPr/>
        <a:lstStyle/>
        <a:p>
          <a:r>
            <a:rPr lang="fr-BE" sz="1000"/>
            <a:t>Tests complémentaires à réaliser</a:t>
          </a:r>
        </a:p>
      </dgm:t>
    </dgm:pt>
    <dgm:pt modelId="{0A4562B5-BBFA-4847-A905-E237261BA47B}" type="parTrans" cxnId="{D23A13B1-678A-46BF-8586-B41D23402890}">
      <dgm:prSet/>
      <dgm:spPr/>
      <dgm:t>
        <a:bodyPr/>
        <a:lstStyle/>
        <a:p>
          <a:endParaRPr lang="fr-BE"/>
        </a:p>
      </dgm:t>
    </dgm:pt>
    <dgm:pt modelId="{CF223C3B-B9AC-4F18-9E9D-B5D19DE5E1FE}" type="sibTrans" cxnId="{D23A13B1-678A-46BF-8586-B41D23402890}">
      <dgm:prSet/>
      <dgm:spPr/>
      <dgm:t>
        <a:bodyPr/>
        <a:lstStyle/>
        <a:p>
          <a:endParaRPr lang="fr-BE"/>
        </a:p>
      </dgm:t>
    </dgm:pt>
    <dgm:pt modelId="{194BCFAE-1AD2-44A3-8440-E2C88EFCE500}" type="pres">
      <dgm:prSet presAssocID="{6D3587F2-1600-4DF8-A830-899458D1275C}" presName="Name0" presStyleCnt="0">
        <dgm:presLayoutVars>
          <dgm:dir/>
          <dgm:resizeHandles val="exact"/>
        </dgm:presLayoutVars>
      </dgm:prSet>
      <dgm:spPr/>
    </dgm:pt>
    <dgm:pt modelId="{5D37F952-D7AF-4A33-899C-0424CF83FA17}" type="pres">
      <dgm:prSet presAssocID="{B2D46263-CBEF-4F7D-AF7A-5FBE1DF1EF3F}" presName="parTxOnly" presStyleLbl="node1" presStyleIdx="0" presStyleCnt="9" custScaleX="51949">
        <dgm:presLayoutVars>
          <dgm:bulletEnabled val="1"/>
        </dgm:presLayoutVars>
      </dgm:prSet>
      <dgm:spPr/>
    </dgm:pt>
    <dgm:pt modelId="{8B7B3261-9005-4934-9F3F-E86F09C050A8}" type="pres">
      <dgm:prSet presAssocID="{15BA642F-73BF-4C68-B115-97B4F530A663}" presName="parSpace" presStyleCnt="0"/>
      <dgm:spPr/>
    </dgm:pt>
    <dgm:pt modelId="{59796A78-47D3-4D7D-8D0B-F6EBF2FF4636}" type="pres">
      <dgm:prSet presAssocID="{E952B28E-00E7-411B-9555-5AC593831192}" presName="parTxOnly" presStyleLbl="node1" presStyleIdx="1" presStyleCnt="9" custScaleX="91005">
        <dgm:presLayoutVars>
          <dgm:bulletEnabled val="1"/>
        </dgm:presLayoutVars>
      </dgm:prSet>
      <dgm:spPr/>
    </dgm:pt>
    <dgm:pt modelId="{042A65BB-EA55-4725-B2A9-EC7A17E4917F}" type="pres">
      <dgm:prSet presAssocID="{CA11F5DF-C43A-414C-BCC7-949113F13FF0}" presName="parSpace" presStyleCnt="0"/>
      <dgm:spPr/>
    </dgm:pt>
    <dgm:pt modelId="{A9DD8698-3F79-4EC5-8F97-96415323DA47}" type="pres">
      <dgm:prSet presAssocID="{7C6AEDBF-7F6B-4E3F-A579-282692920A7C}" presName="parTxOnly" presStyleLbl="node1" presStyleIdx="2" presStyleCnt="9" custScaleX="85401">
        <dgm:presLayoutVars>
          <dgm:bulletEnabled val="1"/>
        </dgm:presLayoutVars>
      </dgm:prSet>
      <dgm:spPr/>
    </dgm:pt>
    <dgm:pt modelId="{48F3C894-1130-4198-8BAA-0308D72EC876}" type="pres">
      <dgm:prSet presAssocID="{989B3735-8D29-4E02-9428-69A3F66A3F88}" presName="parSpace" presStyleCnt="0"/>
      <dgm:spPr/>
    </dgm:pt>
    <dgm:pt modelId="{F91F48E2-5645-419D-B416-C24267E7C7E5}" type="pres">
      <dgm:prSet presAssocID="{E8875439-B365-46D3-95B3-D44A6DDAE46A}" presName="parTxOnly" presStyleLbl="node1" presStyleIdx="3" presStyleCnt="9" custScaleX="83723">
        <dgm:presLayoutVars>
          <dgm:bulletEnabled val="1"/>
        </dgm:presLayoutVars>
      </dgm:prSet>
      <dgm:spPr/>
    </dgm:pt>
    <dgm:pt modelId="{E31E1F07-8851-423D-A699-1A92A512381A}" type="pres">
      <dgm:prSet presAssocID="{F9A5E613-1F67-4762-A898-D3F3BA7B1092}" presName="parSpace" presStyleCnt="0"/>
      <dgm:spPr/>
    </dgm:pt>
    <dgm:pt modelId="{54637E05-0DD8-4C02-B48E-EAB81690103A}" type="pres">
      <dgm:prSet presAssocID="{CE8234FB-92AC-4B04-B0E3-999DCF35FDBC}" presName="parTxOnly" presStyleLbl="node1" presStyleIdx="4" presStyleCnt="9">
        <dgm:presLayoutVars>
          <dgm:bulletEnabled val="1"/>
        </dgm:presLayoutVars>
      </dgm:prSet>
      <dgm:spPr/>
    </dgm:pt>
    <dgm:pt modelId="{22EC43ED-69C4-4B6A-88D8-CAB06C8AC304}" type="pres">
      <dgm:prSet presAssocID="{7CBE4B4E-D51D-4017-A0BD-CDC11C062125}" presName="parSpace" presStyleCnt="0"/>
      <dgm:spPr/>
    </dgm:pt>
    <dgm:pt modelId="{66175A65-7510-4F40-9E71-60405C7E36C4}" type="pres">
      <dgm:prSet presAssocID="{01973991-2137-4887-9B34-F343F33512AB}" presName="parTxOnly" presStyleLbl="node1" presStyleIdx="5" presStyleCnt="9" custScaleX="69121">
        <dgm:presLayoutVars>
          <dgm:bulletEnabled val="1"/>
        </dgm:presLayoutVars>
      </dgm:prSet>
      <dgm:spPr/>
    </dgm:pt>
    <dgm:pt modelId="{6F81EC4E-858F-4034-8A4D-B5036F86EE2A}" type="pres">
      <dgm:prSet presAssocID="{1B875ED1-FA94-4FE3-8F9F-65875DA44BDB}" presName="parSpace" presStyleCnt="0"/>
      <dgm:spPr/>
    </dgm:pt>
    <dgm:pt modelId="{D94BEA1A-8596-4F7B-A559-A5565C5445B3}" type="pres">
      <dgm:prSet presAssocID="{95214832-B501-4A9A-B079-3CE2F49D8434}" presName="parTxOnly" presStyleLbl="node1" presStyleIdx="6" presStyleCnt="9" custScaleX="88764">
        <dgm:presLayoutVars>
          <dgm:bulletEnabled val="1"/>
        </dgm:presLayoutVars>
      </dgm:prSet>
      <dgm:spPr/>
    </dgm:pt>
    <dgm:pt modelId="{9CBE6D8B-1911-48DF-8CF2-4F9D888B8F2B}" type="pres">
      <dgm:prSet presAssocID="{F5D55BD3-7FF2-4F5C-A9BE-AC6A121CF51A}" presName="parSpace" presStyleCnt="0"/>
      <dgm:spPr/>
    </dgm:pt>
    <dgm:pt modelId="{B1F0F4C2-2075-48E9-A738-EA7611F44291}" type="pres">
      <dgm:prSet presAssocID="{842170CC-992C-431D-93EF-E7325AD32732}" presName="parTxOnly" presStyleLbl="node1" presStyleIdx="7" presStyleCnt="9">
        <dgm:presLayoutVars>
          <dgm:bulletEnabled val="1"/>
        </dgm:presLayoutVars>
      </dgm:prSet>
      <dgm:spPr/>
    </dgm:pt>
    <dgm:pt modelId="{7107C13E-53B7-4D49-8060-13E98974AD12}" type="pres">
      <dgm:prSet presAssocID="{CF223C3B-B9AC-4F18-9E9D-B5D19DE5E1FE}" presName="parSpace" presStyleCnt="0"/>
      <dgm:spPr/>
    </dgm:pt>
    <dgm:pt modelId="{5C7C7844-8C74-4BF4-BB15-AF2E316AF19B}" type="pres">
      <dgm:prSet presAssocID="{7320072C-C2E4-495B-A85F-7A891A127953}" presName="parTxOnly" presStyleLbl="node1" presStyleIdx="8" presStyleCnt="9" custScaleX="89263">
        <dgm:presLayoutVars>
          <dgm:bulletEnabled val="1"/>
        </dgm:presLayoutVars>
      </dgm:prSet>
      <dgm:spPr/>
    </dgm:pt>
  </dgm:ptLst>
  <dgm:cxnLst>
    <dgm:cxn modelId="{502B8908-EE88-4BAB-8500-A09C3B321C4F}" srcId="{6D3587F2-1600-4DF8-A830-899458D1275C}" destId="{01973991-2137-4887-9B34-F343F33512AB}" srcOrd="5" destOrd="0" parTransId="{42CE4F19-E337-4E9E-902C-96849A16858B}" sibTransId="{1B875ED1-FA94-4FE3-8F9F-65875DA44BDB}"/>
    <dgm:cxn modelId="{F44B4B1B-3E3C-44DD-ACF7-4382AD683E1C}" type="presOf" srcId="{CE8234FB-92AC-4B04-B0E3-999DCF35FDBC}" destId="{54637E05-0DD8-4C02-B48E-EAB81690103A}" srcOrd="0" destOrd="0" presId="urn:microsoft.com/office/officeart/2005/8/layout/hChevron3"/>
    <dgm:cxn modelId="{0929681F-3F83-4302-B7C7-086A2139DD89}" type="presOf" srcId="{95214832-B501-4A9A-B079-3CE2F49D8434}" destId="{D94BEA1A-8596-4F7B-A559-A5565C5445B3}" srcOrd="0" destOrd="0" presId="urn:microsoft.com/office/officeart/2005/8/layout/hChevron3"/>
    <dgm:cxn modelId="{EDFFDC2E-5496-47D1-9519-9D719DC85056}" srcId="{6D3587F2-1600-4DF8-A830-899458D1275C}" destId="{7320072C-C2E4-495B-A85F-7A891A127953}" srcOrd="8" destOrd="0" parTransId="{DEDF1BC6-9275-4421-8E6A-5FCB6C407D03}" sibTransId="{C14261AE-E40A-4D67-96D9-87C03A95AC8A}"/>
    <dgm:cxn modelId="{6CB9225E-1EDC-4108-8F79-094713CDCA62}" type="presOf" srcId="{842170CC-992C-431D-93EF-E7325AD32732}" destId="{B1F0F4C2-2075-48E9-A738-EA7611F44291}" srcOrd="0" destOrd="0" presId="urn:microsoft.com/office/officeart/2005/8/layout/hChevron3"/>
    <dgm:cxn modelId="{57B4B64A-FD1D-4A67-B970-753C96351B09}" type="presOf" srcId="{7C6AEDBF-7F6B-4E3F-A579-282692920A7C}" destId="{A9DD8698-3F79-4EC5-8F97-96415323DA47}" srcOrd="0" destOrd="0" presId="urn:microsoft.com/office/officeart/2005/8/layout/hChevron3"/>
    <dgm:cxn modelId="{9A78C36F-FD36-4B13-9C39-71B2370AC80F}" type="presOf" srcId="{E8875439-B365-46D3-95B3-D44A6DDAE46A}" destId="{F91F48E2-5645-419D-B416-C24267E7C7E5}" srcOrd="0" destOrd="0" presId="urn:microsoft.com/office/officeart/2005/8/layout/hChevron3"/>
    <dgm:cxn modelId="{24562C85-CA2F-45CE-AE82-0A38D4CE2D54}" srcId="{6D3587F2-1600-4DF8-A830-899458D1275C}" destId="{E952B28E-00E7-411B-9555-5AC593831192}" srcOrd="1" destOrd="0" parTransId="{94666C74-9565-4DEF-8AEB-2B7C38B1EAEC}" sibTransId="{CA11F5DF-C43A-414C-BCC7-949113F13FF0}"/>
    <dgm:cxn modelId="{C8421B87-CFBD-4ADF-89CA-A587137DFCE7}" type="presOf" srcId="{B2D46263-CBEF-4F7D-AF7A-5FBE1DF1EF3F}" destId="{5D37F952-D7AF-4A33-899C-0424CF83FA17}" srcOrd="0" destOrd="0" presId="urn:microsoft.com/office/officeart/2005/8/layout/hChevron3"/>
    <dgm:cxn modelId="{394C9787-8CFC-4E93-8FAB-64877327C044}" type="presOf" srcId="{E952B28E-00E7-411B-9555-5AC593831192}" destId="{59796A78-47D3-4D7D-8D0B-F6EBF2FF4636}" srcOrd="0" destOrd="0" presId="urn:microsoft.com/office/officeart/2005/8/layout/hChevron3"/>
    <dgm:cxn modelId="{90A7888A-4DE1-4EE5-BA92-8609B9D57194}" srcId="{6D3587F2-1600-4DF8-A830-899458D1275C}" destId="{7C6AEDBF-7F6B-4E3F-A579-282692920A7C}" srcOrd="2" destOrd="0" parTransId="{228B92F4-3946-4531-AFCE-58DC5A724A77}" sibTransId="{989B3735-8D29-4E02-9428-69A3F66A3F88}"/>
    <dgm:cxn modelId="{464F2890-7120-4372-AD2C-5A5DEABCFAF9}" srcId="{6D3587F2-1600-4DF8-A830-899458D1275C}" destId="{CE8234FB-92AC-4B04-B0E3-999DCF35FDBC}" srcOrd="4" destOrd="0" parTransId="{1A571DB1-8CF0-4196-96E9-4A6B27A6EDFA}" sibTransId="{7CBE4B4E-D51D-4017-A0BD-CDC11C062125}"/>
    <dgm:cxn modelId="{F89ABA90-4EA7-42BC-AE6E-58AD54752398}" srcId="{6D3587F2-1600-4DF8-A830-899458D1275C}" destId="{E8875439-B365-46D3-95B3-D44A6DDAE46A}" srcOrd="3" destOrd="0" parTransId="{2983836C-92E9-40BE-BCF4-711AC8B7B26F}" sibTransId="{F9A5E613-1F67-4762-A898-D3F3BA7B1092}"/>
    <dgm:cxn modelId="{D23A13B1-678A-46BF-8586-B41D23402890}" srcId="{6D3587F2-1600-4DF8-A830-899458D1275C}" destId="{842170CC-992C-431D-93EF-E7325AD32732}" srcOrd="7" destOrd="0" parTransId="{0A4562B5-BBFA-4847-A905-E237261BA47B}" sibTransId="{CF223C3B-B9AC-4F18-9E9D-B5D19DE5E1FE}"/>
    <dgm:cxn modelId="{EB1C44B1-1C50-488C-A17E-695FA14ADAF7}" srcId="{6D3587F2-1600-4DF8-A830-899458D1275C}" destId="{B2D46263-CBEF-4F7D-AF7A-5FBE1DF1EF3F}" srcOrd="0" destOrd="0" parTransId="{98BBD24D-9B39-4E31-B50F-4A2351D7225E}" sibTransId="{15BA642F-73BF-4C68-B115-97B4F530A663}"/>
    <dgm:cxn modelId="{7A8BD3B1-CB2B-4D85-BA24-FC5D57214426}" srcId="{6D3587F2-1600-4DF8-A830-899458D1275C}" destId="{95214832-B501-4A9A-B079-3CE2F49D8434}" srcOrd="6" destOrd="0" parTransId="{86F81140-E6A4-428B-829F-C2BF53FBF7C4}" sibTransId="{F5D55BD3-7FF2-4F5C-A9BE-AC6A121CF51A}"/>
    <dgm:cxn modelId="{6282F8B2-E4E1-4EF8-AAA7-3E633C46FEC4}" type="presOf" srcId="{6D3587F2-1600-4DF8-A830-899458D1275C}" destId="{194BCFAE-1AD2-44A3-8440-E2C88EFCE500}" srcOrd="0" destOrd="0" presId="urn:microsoft.com/office/officeart/2005/8/layout/hChevron3"/>
    <dgm:cxn modelId="{9C7BA6C1-A01E-4704-9C6E-2485F8DA6061}" type="presOf" srcId="{7320072C-C2E4-495B-A85F-7A891A127953}" destId="{5C7C7844-8C74-4BF4-BB15-AF2E316AF19B}" srcOrd="0" destOrd="0" presId="urn:microsoft.com/office/officeart/2005/8/layout/hChevron3"/>
    <dgm:cxn modelId="{75FABCC7-0458-4D2F-95EC-29255E153B36}" type="presOf" srcId="{01973991-2137-4887-9B34-F343F33512AB}" destId="{66175A65-7510-4F40-9E71-60405C7E36C4}" srcOrd="0" destOrd="0" presId="urn:microsoft.com/office/officeart/2005/8/layout/hChevron3"/>
    <dgm:cxn modelId="{609986C5-25F2-43E4-81B3-BAAB9A09491E}" type="presParOf" srcId="{194BCFAE-1AD2-44A3-8440-E2C88EFCE500}" destId="{5D37F952-D7AF-4A33-899C-0424CF83FA17}" srcOrd="0" destOrd="0" presId="urn:microsoft.com/office/officeart/2005/8/layout/hChevron3"/>
    <dgm:cxn modelId="{15B15F74-1D5C-4EE6-B84C-725DA1422E79}" type="presParOf" srcId="{194BCFAE-1AD2-44A3-8440-E2C88EFCE500}" destId="{8B7B3261-9005-4934-9F3F-E86F09C050A8}" srcOrd="1" destOrd="0" presId="urn:microsoft.com/office/officeart/2005/8/layout/hChevron3"/>
    <dgm:cxn modelId="{BF275EFF-3A05-451F-9C3A-C77541C05A26}" type="presParOf" srcId="{194BCFAE-1AD2-44A3-8440-E2C88EFCE500}" destId="{59796A78-47D3-4D7D-8D0B-F6EBF2FF4636}" srcOrd="2" destOrd="0" presId="urn:microsoft.com/office/officeart/2005/8/layout/hChevron3"/>
    <dgm:cxn modelId="{DC7B625E-94CF-46B5-9BCD-F6E530C6F678}" type="presParOf" srcId="{194BCFAE-1AD2-44A3-8440-E2C88EFCE500}" destId="{042A65BB-EA55-4725-B2A9-EC7A17E4917F}" srcOrd="3" destOrd="0" presId="urn:microsoft.com/office/officeart/2005/8/layout/hChevron3"/>
    <dgm:cxn modelId="{DA1A4F7B-66C5-41EF-82ED-089D84BBA538}" type="presParOf" srcId="{194BCFAE-1AD2-44A3-8440-E2C88EFCE500}" destId="{A9DD8698-3F79-4EC5-8F97-96415323DA47}" srcOrd="4" destOrd="0" presId="urn:microsoft.com/office/officeart/2005/8/layout/hChevron3"/>
    <dgm:cxn modelId="{6D710265-5043-4AF8-84C7-37794880A64C}" type="presParOf" srcId="{194BCFAE-1AD2-44A3-8440-E2C88EFCE500}" destId="{48F3C894-1130-4198-8BAA-0308D72EC876}" srcOrd="5" destOrd="0" presId="urn:microsoft.com/office/officeart/2005/8/layout/hChevron3"/>
    <dgm:cxn modelId="{BAF27970-A54A-450B-8A88-72B0E570FB3F}" type="presParOf" srcId="{194BCFAE-1AD2-44A3-8440-E2C88EFCE500}" destId="{F91F48E2-5645-419D-B416-C24267E7C7E5}" srcOrd="6" destOrd="0" presId="urn:microsoft.com/office/officeart/2005/8/layout/hChevron3"/>
    <dgm:cxn modelId="{140550FD-C282-4E03-85DC-02F883CE2AC7}" type="presParOf" srcId="{194BCFAE-1AD2-44A3-8440-E2C88EFCE500}" destId="{E31E1F07-8851-423D-A699-1A92A512381A}" srcOrd="7" destOrd="0" presId="urn:microsoft.com/office/officeart/2005/8/layout/hChevron3"/>
    <dgm:cxn modelId="{E4966C92-A216-4ADB-9294-DCA38121F639}" type="presParOf" srcId="{194BCFAE-1AD2-44A3-8440-E2C88EFCE500}" destId="{54637E05-0DD8-4C02-B48E-EAB81690103A}" srcOrd="8" destOrd="0" presId="urn:microsoft.com/office/officeart/2005/8/layout/hChevron3"/>
    <dgm:cxn modelId="{4BC710F0-B85C-41C7-94B1-B74FAF8045BF}" type="presParOf" srcId="{194BCFAE-1AD2-44A3-8440-E2C88EFCE500}" destId="{22EC43ED-69C4-4B6A-88D8-CAB06C8AC304}" srcOrd="9" destOrd="0" presId="urn:microsoft.com/office/officeart/2005/8/layout/hChevron3"/>
    <dgm:cxn modelId="{6E3A4F4D-E2BC-48E5-9A94-446207F7D766}" type="presParOf" srcId="{194BCFAE-1AD2-44A3-8440-E2C88EFCE500}" destId="{66175A65-7510-4F40-9E71-60405C7E36C4}" srcOrd="10" destOrd="0" presId="urn:microsoft.com/office/officeart/2005/8/layout/hChevron3"/>
    <dgm:cxn modelId="{5F41B43C-8DB3-46B3-9767-8110541389EA}" type="presParOf" srcId="{194BCFAE-1AD2-44A3-8440-E2C88EFCE500}" destId="{6F81EC4E-858F-4034-8A4D-B5036F86EE2A}" srcOrd="11" destOrd="0" presId="urn:microsoft.com/office/officeart/2005/8/layout/hChevron3"/>
    <dgm:cxn modelId="{60D322D5-A8D1-45A6-A243-DF2B94A156DC}" type="presParOf" srcId="{194BCFAE-1AD2-44A3-8440-E2C88EFCE500}" destId="{D94BEA1A-8596-4F7B-A559-A5565C5445B3}" srcOrd="12" destOrd="0" presId="urn:microsoft.com/office/officeart/2005/8/layout/hChevron3"/>
    <dgm:cxn modelId="{DB840DBD-E75D-4C34-804A-592F433E18FD}" type="presParOf" srcId="{194BCFAE-1AD2-44A3-8440-E2C88EFCE500}" destId="{9CBE6D8B-1911-48DF-8CF2-4F9D888B8F2B}" srcOrd="13" destOrd="0" presId="urn:microsoft.com/office/officeart/2005/8/layout/hChevron3"/>
    <dgm:cxn modelId="{83013C0F-6377-4F44-9BA2-F5AD7C93CEA2}" type="presParOf" srcId="{194BCFAE-1AD2-44A3-8440-E2C88EFCE500}" destId="{B1F0F4C2-2075-48E9-A738-EA7611F44291}" srcOrd="14" destOrd="0" presId="urn:microsoft.com/office/officeart/2005/8/layout/hChevron3"/>
    <dgm:cxn modelId="{EFBEB113-51CD-4186-A58D-20917F786888}" type="presParOf" srcId="{194BCFAE-1AD2-44A3-8440-E2C88EFCE500}" destId="{7107C13E-53B7-4D49-8060-13E98974AD12}" srcOrd="15" destOrd="0" presId="urn:microsoft.com/office/officeart/2005/8/layout/hChevron3"/>
    <dgm:cxn modelId="{B2573D33-3A8A-4CE5-B1CF-40CC0406DE5B}" type="presParOf" srcId="{194BCFAE-1AD2-44A3-8440-E2C88EFCE500}" destId="{5C7C7844-8C74-4BF4-BB15-AF2E316AF19B}" srcOrd="1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6D3587F2-1600-4DF8-A830-899458D1275C}" type="doc">
      <dgm:prSet loTypeId="urn:microsoft.com/office/officeart/2005/8/layout/hChevron3" loCatId="process" qsTypeId="urn:microsoft.com/office/officeart/2005/8/quickstyle/simple1" qsCatId="simple" csTypeId="urn:microsoft.com/office/officeart/2005/8/colors/accent0_3" csCatId="mainScheme" phldr="1"/>
      <dgm:spPr/>
    </dgm:pt>
    <dgm:pt modelId="{B2D46263-CBEF-4F7D-AF7A-5FBE1DF1EF3F}">
      <dgm:prSet phldrT="[Texte]" custT="1"/>
      <dgm:spPr/>
      <dgm:t>
        <a:bodyPr/>
        <a:lstStyle/>
        <a:p>
          <a:r>
            <a:rPr lang="fr-BE" sz="1000"/>
            <a:t>Objectif du test</a:t>
          </a:r>
        </a:p>
      </dgm:t>
    </dgm:pt>
    <dgm:pt modelId="{98BBD24D-9B39-4E31-B50F-4A2351D7225E}" type="parTrans" cxnId="{EB1C44B1-1C50-488C-A17E-695FA14ADAF7}">
      <dgm:prSet/>
      <dgm:spPr/>
      <dgm:t>
        <a:bodyPr/>
        <a:lstStyle/>
        <a:p>
          <a:endParaRPr lang="fr-BE"/>
        </a:p>
      </dgm:t>
    </dgm:pt>
    <dgm:pt modelId="{15BA642F-73BF-4C68-B115-97B4F530A663}" type="sibTrans" cxnId="{EB1C44B1-1C50-488C-A17E-695FA14ADAF7}">
      <dgm:prSet/>
      <dgm:spPr/>
      <dgm:t>
        <a:bodyPr/>
        <a:lstStyle/>
        <a:p>
          <a:endParaRPr lang="fr-BE"/>
        </a:p>
      </dgm:t>
    </dgm:pt>
    <dgm:pt modelId="{E952B28E-00E7-411B-9555-5AC593831192}">
      <dgm:prSet phldrT="[Texte]" custT="1"/>
      <dgm:spPr/>
      <dgm:t>
        <a:bodyPr/>
        <a:lstStyle/>
        <a:p>
          <a:r>
            <a:rPr lang="fr-BE" sz="1000"/>
            <a:t>Choix du type de procédure</a:t>
          </a:r>
        </a:p>
      </dgm:t>
    </dgm:pt>
    <dgm:pt modelId="{94666C74-9565-4DEF-8AEB-2B7C38B1EAEC}" type="parTrans" cxnId="{24562C85-CA2F-45CE-AE82-0A38D4CE2D54}">
      <dgm:prSet/>
      <dgm:spPr/>
      <dgm:t>
        <a:bodyPr/>
        <a:lstStyle/>
        <a:p>
          <a:endParaRPr lang="fr-BE"/>
        </a:p>
      </dgm:t>
    </dgm:pt>
    <dgm:pt modelId="{CA11F5DF-C43A-414C-BCC7-949113F13FF0}" type="sibTrans" cxnId="{24562C85-CA2F-45CE-AE82-0A38D4CE2D54}">
      <dgm:prSet/>
      <dgm:spPr/>
      <dgm:t>
        <a:bodyPr/>
        <a:lstStyle/>
        <a:p>
          <a:endParaRPr lang="fr-BE"/>
        </a:p>
      </dgm:t>
    </dgm:pt>
    <dgm:pt modelId="{7C6AEDBF-7F6B-4E3F-A579-282692920A7C}">
      <dgm:prSet phldrT="[Texte]" custT="1"/>
      <dgm:spPr/>
      <dgm:t>
        <a:bodyPr/>
        <a:lstStyle/>
        <a:p>
          <a:r>
            <a:rPr lang="fr-BE" sz="1000"/>
            <a:t>Choix de(s) assertion(s) couvertes</a:t>
          </a:r>
        </a:p>
      </dgm:t>
    </dgm:pt>
    <dgm:pt modelId="{228B92F4-3946-4531-AFCE-58DC5A724A77}" type="parTrans" cxnId="{90A7888A-4DE1-4EE5-BA92-8609B9D57194}">
      <dgm:prSet/>
      <dgm:spPr/>
      <dgm:t>
        <a:bodyPr/>
        <a:lstStyle/>
        <a:p>
          <a:endParaRPr lang="fr-BE"/>
        </a:p>
      </dgm:t>
    </dgm:pt>
    <dgm:pt modelId="{989B3735-8D29-4E02-9428-69A3F66A3F88}" type="sibTrans" cxnId="{90A7888A-4DE1-4EE5-BA92-8609B9D57194}">
      <dgm:prSet/>
      <dgm:spPr/>
      <dgm:t>
        <a:bodyPr/>
        <a:lstStyle/>
        <a:p>
          <a:endParaRPr lang="fr-BE"/>
        </a:p>
      </dgm:t>
    </dgm:pt>
    <dgm:pt modelId="{7320072C-C2E4-495B-A85F-7A891A127953}">
      <dgm:prSet phldrT="[Texte]" custT="1"/>
      <dgm:spPr/>
      <dgm:t>
        <a:bodyPr/>
        <a:lstStyle/>
        <a:p>
          <a:r>
            <a:rPr lang="fr-BE" sz="1000"/>
            <a:t>Conclusion</a:t>
          </a:r>
        </a:p>
      </dgm:t>
    </dgm:pt>
    <dgm:pt modelId="{DEDF1BC6-9275-4421-8E6A-5FCB6C407D03}" type="parTrans" cxnId="{EDFFDC2E-5496-47D1-9519-9D719DC85056}">
      <dgm:prSet/>
      <dgm:spPr/>
      <dgm:t>
        <a:bodyPr/>
        <a:lstStyle/>
        <a:p>
          <a:endParaRPr lang="fr-BE"/>
        </a:p>
      </dgm:t>
    </dgm:pt>
    <dgm:pt modelId="{C14261AE-E40A-4D67-96D9-87C03A95AC8A}" type="sibTrans" cxnId="{EDFFDC2E-5496-47D1-9519-9D719DC85056}">
      <dgm:prSet/>
      <dgm:spPr/>
      <dgm:t>
        <a:bodyPr/>
        <a:lstStyle/>
        <a:p>
          <a:endParaRPr lang="fr-BE"/>
        </a:p>
      </dgm:t>
    </dgm:pt>
    <dgm:pt modelId="{E8875439-B365-46D3-95B3-D44A6DDAE46A}">
      <dgm:prSet phldrT="[Texte]" custT="1"/>
      <dgm:spPr/>
      <dgm:t>
        <a:bodyPr/>
        <a:lstStyle/>
        <a:p>
          <a:r>
            <a:rPr lang="fr-BE" sz="1000"/>
            <a:t>Calcul de la valeur attendue</a:t>
          </a:r>
        </a:p>
      </dgm:t>
    </dgm:pt>
    <dgm:pt modelId="{2983836C-92E9-40BE-BCF4-711AC8B7B26F}" type="parTrans" cxnId="{F89ABA90-4EA7-42BC-AE6E-58AD54752398}">
      <dgm:prSet/>
      <dgm:spPr/>
      <dgm:t>
        <a:bodyPr/>
        <a:lstStyle/>
        <a:p>
          <a:endParaRPr lang="fr-BE"/>
        </a:p>
      </dgm:t>
    </dgm:pt>
    <dgm:pt modelId="{F9A5E613-1F67-4762-A898-D3F3BA7B1092}" type="sibTrans" cxnId="{F89ABA90-4EA7-42BC-AE6E-58AD54752398}">
      <dgm:prSet/>
      <dgm:spPr/>
      <dgm:t>
        <a:bodyPr/>
        <a:lstStyle/>
        <a:p>
          <a:endParaRPr lang="fr-BE"/>
        </a:p>
      </dgm:t>
    </dgm:pt>
    <dgm:pt modelId="{CE8234FB-92AC-4B04-B0E3-999DCF35FDBC}">
      <dgm:prSet phldrT="[Texte]" custT="1"/>
      <dgm:spPr/>
      <dgm:t>
        <a:bodyPr/>
        <a:lstStyle/>
        <a:p>
          <a:r>
            <a:rPr lang="fr-BE" sz="1000"/>
            <a:t>Evaluation de l'écart acceptable</a:t>
          </a:r>
        </a:p>
      </dgm:t>
    </dgm:pt>
    <dgm:pt modelId="{1A571DB1-8CF0-4196-96E9-4A6B27A6EDFA}" type="parTrans" cxnId="{464F2890-7120-4372-AD2C-5A5DEABCFAF9}">
      <dgm:prSet/>
      <dgm:spPr/>
      <dgm:t>
        <a:bodyPr/>
        <a:lstStyle/>
        <a:p>
          <a:endParaRPr lang="fr-BE"/>
        </a:p>
      </dgm:t>
    </dgm:pt>
    <dgm:pt modelId="{7CBE4B4E-D51D-4017-A0BD-CDC11C062125}" type="sibTrans" cxnId="{464F2890-7120-4372-AD2C-5A5DEABCFAF9}">
      <dgm:prSet/>
      <dgm:spPr/>
      <dgm:t>
        <a:bodyPr/>
        <a:lstStyle/>
        <a:p>
          <a:endParaRPr lang="fr-BE"/>
        </a:p>
      </dgm:t>
    </dgm:pt>
    <dgm:pt modelId="{01973991-2137-4887-9B34-F343F33512AB}">
      <dgm:prSet phldrT="[Texte]" custT="1"/>
      <dgm:spPr/>
      <dgm:t>
        <a:bodyPr/>
        <a:lstStyle/>
        <a:p>
          <a:r>
            <a:rPr lang="fr-BE" sz="1000"/>
            <a:t>Calcul de l'écart</a:t>
          </a:r>
        </a:p>
      </dgm:t>
    </dgm:pt>
    <dgm:pt modelId="{42CE4F19-E337-4E9E-902C-96849A16858B}" type="parTrans" cxnId="{502B8908-EE88-4BAB-8500-A09C3B321C4F}">
      <dgm:prSet/>
      <dgm:spPr/>
      <dgm:t>
        <a:bodyPr/>
        <a:lstStyle/>
        <a:p>
          <a:endParaRPr lang="fr-BE"/>
        </a:p>
      </dgm:t>
    </dgm:pt>
    <dgm:pt modelId="{1B875ED1-FA94-4FE3-8F9F-65875DA44BDB}" type="sibTrans" cxnId="{502B8908-EE88-4BAB-8500-A09C3B321C4F}">
      <dgm:prSet/>
      <dgm:spPr/>
      <dgm:t>
        <a:bodyPr/>
        <a:lstStyle/>
        <a:p>
          <a:endParaRPr lang="fr-BE"/>
        </a:p>
      </dgm:t>
    </dgm:pt>
    <dgm:pt modelId="{95214832-B501-4A9A-B079-3CE2F49D8434}">
      <dgm:prSet phldrT="[Texte]" custT="1"/>
      <dgm:spPr/>
      <dgm:t>
        <a:bodyPr/>
        <a:lstStyle/>
        <a:p>
          <a:r>
            <a:rPr lang="fr-BE" sz="1000"/>
            <a:t>Justification de l'écart</a:t>
          </a:r>
        </a:p>
      </dgm:t>
    </dgm:pt>
    <dgm:pt modelId="{86F81140-E6A4-428B-829F-C2BF53FBF7C4}" type="parTrans" cxnId="{7A8BD3B1-CB2B-4D85-BA24-FC5D57214426}">
      <dgm:prSet/>
      <dgm:spPr/>
      <dgm:t>
        <a:bodyPr/>
        <a:lstStyle/>
        <a:p>
          <a:endParaRPr lang="fr-BE"/>
        </a:p>
      </dgm:t>
    </dgm:pt>
    <dgm:pt modelId="{F5D55BD3-7FF2-4F5C-A9BE-AC6A121CF51A}" type="sibTrans" cxnId="{7A8BD3B1-CB2B-4D85-BA24-FC5D57214426}">
      <dgm:prSet/>
      <dgm:spPr/>
      <dgm:t>
        <a:bodyPr/>
        <a:lstStyle/>
        <a:p>
          <a:endParaRPr lang="fr-BE"/>
        </a:p>
      </dgm:t>
    </dgm:pt>
    <dgm:pt modelId="{842170CC-992C-431D-93EF-E7325AD32732}">
      <dgm:prSet phldrT="[Texte]" custT="1"/>
      <dgm:spPr/>
      <dgm:t>
        <a:bodyPr/>
        <a:lstStyle/>
        <a:p>
          <a:r>
            <a:rPr lang="fr-BE" sz="1000"/>
            <a:t>Tests complémentaires à réaliser</a:t>
          </a:r>
        </a:p>
      </dgm:t>
    </dgm:pt>
    <dgm:pt modelId="{0A4562B5-BBFA-4847-A905-E237261BA47B}" type="parTrans" cxnId="{D23A13B1-678A-46BF-8586-B41D23402890}">
      <dgm:prSet/>
      <dgm:spPr/>
      <dgm:t>
        <a:bodyPr/>
        <a:lstStyle/>
        <a:p>
          <a:endParaRPr lang="fr-BE"/>
        </a:p>
      </dgm:t>
    </dgm:pt>
    <dgm:pt modelId="{CF223C3B-B9AC-4F18-9E9D-B5D19DE5E1FE}" type="sibTrans" cxnId="{D23A13B1-678A-46BF-8586-B41D23402890}">
      <dgm:prSet/>
      <dgm:spPr/>
      <dgm:t>
        <a:bodyPr/>
        <a:lstStyle/>
        <a:p>
          <a:endParaRPr lang="fr-BE"/>
        </a:p>
      </dgm:t>
    </dgm:pt>
    <dgm:pt modelId="{194BCFAE-1AD2-44A3-8440-E2C88EFCE500}" type="pres">
      <dgm:prSet presAssocID="{6D3587F2-1600-4DF8-A830-899458D1275C}" presName="Name0" presStyleCnt="0">
        <dgm:presLayoutVars>
          <dgm:dir/>
          <dgm:resizeHandles val="exact"/>
        </dgm:presLayoutVars>
      </dgm:prSet>
      <dgm:spPr/>
    </dgm:pt>
    <dgm:pt modelId="{5D37F952-D7AF-4A33-899C-0424CF83FA17}" type="pres">
      <dgm:prSet presAssocID="{B2D46263-CBEF-4F7D-AF7A-5FBE1DF1EF3F}" presName="parTxOnly" presStyleLbl="node1" presStyleIdx="0" presStyleCnt="9" custScaleX="51949">
        <dgm:presLayoutVars>
          <dgm:bulletEnabled val="1"/>
        </dgm:presLayoutVars>
      </dgm:prSet>
      <dgm:spPr/>
    </dgm:pt>
    <dgm:pt modelId="{8B7B3261-9005-4934-9F3F-E86F09C050A8}" type="pres">
      <dgm:prSet presAssocID="{15BA642F-73BF-4C68-B115-97B4F530A663}" presName="parSpace" presStyleCnt="0"/>
      <dgm:spPr/>
    </dgm:pt>
    <dgm:pt modelId="{59796A78-47D3-4D7D-8D0B-F6EBF2FF4636}" type="pres">
      <dgm:prSet presAssocID="{E952B28E-00E7-411B-9555-5AC593831192}" presName="parTxOnly" presStyleLbl="node1" presStyleIdx="1" presStyleCnt="9" custScaleX="91005">
        <dgm:presLayoutVars>
          <dgm:bulletEnabled val="1"/>
        </dgm:presLayoutVars>
      </dgm:prSet>
      <dgm:spPr/>
    </dgm:pt>
    <dgm:pt modelId="{042A65BB-EA55-4725-B2A9-EC7A17E4917F}" type="pres">
      <dgm:prSet presAssocID="{CA11F5DF-C43A-414C-BCC7-949113F13FF0}" presName="parSpace" presStyleCnt="0"/>
      <dgm:spPr/>
    </dgm:pt>
    <dgm:pt modelId="{A9DD8698-3F79-4EC5-8F97-96415323DA47}" type="pres">
      <dgm:prSet presAssocID="{7C6AEDBF-7F6B-4E3F-A579-282692920A7C}" presName="parTxOnly" presStyleLbl="node1" presStyleIdx="2" presStyleCnt="9" custScaleX="85401">
        <dgm:presLayoutVars>
          <dgm:bulletEnabled val="1"/>
        </dgm:presLayoutVars>
      </dgm:prSet>
      <dgm:spPr/>
    </dgm:pt>
    <dgm:pt modelId="{48F3C894-1130-4198-8BAA-0308D72EC876}" type="pres">
      <dgm:prSet presAssocID="{989B3735-8D29-4E02-9428-69A3F66A3F88}" presName="parSpace" presStyleCnt="0"/>
      <dgm:spPr/>
    </dgm:pt>
    <dgm:pt modelId="{F91F48E2-5645-419D-B416-C24267E7C7E5}" type="pres">
      <dgm:prSet presAssocID="{E8875439-B365-46D3-95B3-D44A6DDAE46A}" presName="parTxOnly" presStyleLbl="node1" presStyleIdx="3" presStyleCnt="9" custScaleX="83723">
        <dgm:presLayoutVars>
          <dgm:bulletEnabled val="1"/>
        </dgm:presLayoutVars>
      </dgm:prSet>
      <dgm:spPr/>
    </dgm:pt>
    <dgm:pt modelId="{E31E1F07-8851-423D-A699-1A92A512381A}" type="pres">
      <dgm:prSet presAssocID="{F9A5E613-1F67-4762-A898-D3F3BA7B1092}" presName="parSpace" presStyleCnt="0"/>
      <dgm:spPr/>
    </dgm:pt>
    <dgm:pt modelId="{54637E05-0DD8-4C02-B48E-EAB81690103A}" type="pres">
      <dgm:prSet presAssocID="{CE8234FB-92AC-4B04-B0E3-999DCF35FDBC}" presName="parTxOnly" presStyleLbl="node1" presStyleIdx="4" presStyleCnt="9">
        <dgm:presLayoutVars>
          <dgm:bulletEnabled val="1"/>
        </dgm:presLayoutVars>
      </dgm:prSet>
      <dgm:spPr/>
    </dgm:pt>
    <dgm:pt modelId="{22EC43ED-69C4-4B6A-88D8-CAB06C8AC304}" type="pres">
      <dgm:prSet presAssocID="{7CBE4B4E-D51D-4017-A0BD-CDC11C062125}" presName="parSpace" presStyleCnt="0"/>
      <dgm:spPr/>
    </dgm:pt>
    <dgm:pt modelId="{66175A65-7510-4F40-9E71-60405C7E36C4}" type="pres">
      <dgm:prSet presAssocID="{01973991-2137-4887-9B34-F343F33512AB}" presName="parTxOnly" presStyleLbl="node1" presStyleIdx="5" presStyleCnt="9" custScaleX="69121">
        <dgm:presLayoutVars>
          <dgm:bulletEnabled val="1"/>
        </dgm:presLayoutVars>
      </dgm:prSet>
      <dgm:spPr/>
    </dgm:pt>
    <dgm:pt modelId="{6F81EC4E-858F-4034-8A4D-B5036F86EE2A}" type="pres">
      <dgm:prSet presAssocID="{1B875ED1-FA94-4FE3-8F9F-65875DA44BDB}" presName="parSpace" presStyleCnt="0"/>
      <dgm:spPr/>
    </dgm:pt>
    <dgm:pt modelId="{D94BEA1A-8596-4F7B-A559-A5565C5445B3}" type="pres">
      <dgm:prSet presAssocID="{95214832-B501-4A9A-B079-3CE2F49D8434}" presName="parTxOnly" presStyleLbl="node1" presStyleIdx="6" presStyleCnt="9" custScaleX="88764">
        <dgm:presLayoutVars>
          <dgm:bulletEnabled val="1"/>
        </dgm:presLayoutVars>
      </dgm:prSet>
      <dgm:spPr/>
    </dgm:pt>
    <dgm:pt modelId="{9CBE6D8B-1911-48DF-8CF2-4F9D888B8F2B}" type="pres">
      <dgm:prSet presAssocID="{F5D55BD3-7FF2-4F5C-A9BE-AC6A121CF51A}" presName="parSpace" presStyleCnt="0"/>
      <dgm:spPr/>
    </dgm:pt>
    <dgm:pt modelId="{B1F0F4C2-2075-48E9-A738-EA7611F44291}" type="pres">
      <dgm:prSet presAssocID="{842170CC-992C-431D-93EF-E7325AD32732}" presName="parTxOnly" presStyleLbl="node1" presStyleIdx="7" presStyleCnt="9">
        <dgm:presLayoutVars>
          <dgm:bulletEnabled val="1"/>
        </dgm:presLayoutVars>
      </dgm:prSet>
      <dgm:spPr/>
    </dgm:pt>
    <dgm:pt modelId="{7107C13E-53B7-4D49-8060-13E98974AD12}" type="pres">
      <dgm:prSet presAssocID="{CF223C3B-B9AC-4F18-9E9D-B5D19DE5E1FE}" presName="parSpace" presStyleCnt="0"/>
      <dgm:spPr/>
    </dgm:pt>
    <dgm:pt modelId="{5C7C7844-8C74-4BF4-BB15-AF2E316AF19B}" type="pres">
      <dgm:prSet presAssocID="{7320072C-C2E4-495B-A85F-7A891A127953}" presName="parTxOnly" presStyleLbl="node1" presStyleIdx="8" presStyleCnt="9" custScaleX="89263">
        <dgm:presLayoutVars>
          <dgm:bulletEnabled val="1"/>
        </dgm:presLayoutVars>
      </dgm:prSet>
      <dgm:spPr/>
    </dgm:pt>
  </dgm:ptLst>
  <dgm:cxnLst>
    <dgm:cxn modelId="{502B8908-EE88-4BAB-8500-A09C3B321C4F}" srcId="{6D3587F2-1600-4DF8-A830-899458D1275C}" destId="{01973991-2137-4887-9B34-F343F33512AB}" srcOrd="5" destOrd="0" parTransId="{42CE4F19-E337-4E9E-902C-96849A16858B}" sibTransId="{1B875ED1-FA94-4FE3-8F9F-65875DA44BDB}"/>
    <dgm:cxn modelId="{F44B4B1B-3E3C-44DD-ACF7-4382AD683E1C}" type="presOf" srcId="{CE8234FB-92AC-4B04-B0E3-999DCF35FDBC}" destId="{54637E05-0DD8-4C02-B48E-EAB81690103A}" srcOrd="0" destOrd="0" presId="urn:microsoft.com/office/officeart/2005/8/layout/hChevron3"/>
    <dgm:cxn modelId="{0929681F-3F83-4302-B7C7-086A2139DD89}" type="presOf" srcId="{95214832-B501-4A9A-B079-3CE2F49D8434}" destId="{D94BEA1A-8596-4F7B-A559-A5565C5445B3}" srcOrd="0" destOrd="0" presId="urn:microsoft.com/office/officeart/2005/8/layout/hChevron3"/>
    <dgm:cxn modelId="{EDFFDC2E-5496-47D1-9519-9D719DC85056}" srcId="{6D3587F2-1600-4DF8-A830-899458D1275C}" destId="{7320072C-C2E4-495B-A85F-7A891A127953}" srcOrd="8" destOrd="0" parTransId="{DEDF1BC6-9275-4421-8E6A-5FCB6C407D03}" sibTransId="{C14261AE-E40A-4D67-96D9-87C03A95AC8A}"/>
    <dgm:cxn modelId="{6CB9225E-1EDC-4108-8F79-094713CDCA62}" type="presOf" srcId="{842170CC-992C-431D-93EF-E7325AD32732}" destId="{B1F0F4C2-2075-48E9-A738-EA7611F44291}" srcOrd="0" destOrd="0" presId="urn:microsoft.com/office/officeart/2005/8/layout/hChevron3"/>
    <dgm:cxn modelId="{57B4B64A-FD1D-4A67-B970-753C96351B09}" type="presOf" srcId="{7C6AEDBF-7F6B-4E3F-A579-282692920A7C}" destId="{A9DD8698-3F79-4EC5-8F97-96415323DA47}" srcOrd="0" destOrd="0" presId="urn:microsoft.com/office/officeart/2005/8/layout/hChevron3"/>
    <dgm:cxn modelId="{9A78C36F-FD36-4B13-9C39-71B2370AC80F}" type="presOf" srcId="{E8875439-B365-46D3-95B3-D44A6DDAE46A}" destId="{F91F48E2-5645-419D-B416-C24267E7C7E5}" srcOrd="0" destOrd="0" presId="urn:microsoft.com/office/officeart/2005/8/layout/hChevron3"/>
    <dgm:cxn modelId="{24562C85-CA2F-45CE-AE82-0A38D4CE2D54}" srcId="{6D3587F2-1600-4DF8-A830-899458D1275C}" destId="{E952B28E-00E7-411B-9555-5AC593831192}" srcOrd="1" destOrd="0" parTransId="{94666C74-9565-4DEF-8AEB-2B7C38B1EAEC}" sibTransId="{CA11F5DF-C43A-414C-BCC7-949113F13FF0}"/>
    <dgm:cxn modelId="{C8421B87-CFBD-4ADF-89CA-A587137DFCE7}" type="presOf" srcId="{B2D46263-CBEF-4F7D-AF7A-5FBE1DF1EF3F}" destId="{5D37F952-D7AF-4A33-899C-0424CF83FA17}" srcOrd="0" destOrd="0" presId="urn:microsoft.com/office/officeart/2005/8/layout/hChevron3"/>
    <dgm:cxn modelId="{394C9787-8CFC-4E93-8FAB-64877327C044}" type="presOf" srcId="{E952B28E-00E7-411B-9555-5AC593831192}" destId="{59796A78-47D3-4D7D-8D0B-F6EBF2FF4636}" srcOrd="0" destOrd="0" presId="urn:microsoft.com/office/officeart/2005/8/layout/hChevron3"/>
    <dgm:cxn modelId="{90A7888A-4DE1-4EE5-BA92-8609B9D57194}" srcId="{6D3587F2-1600-4DF8-A830-899458D1275C}" destId="{7C6AEDBF-7F6B-4E3F-A579-282692920A7C}" srcOrd="2" destOrd="0" parTransId="{228B92F4-3946-4531-AFCE-58DC5A724A77}" sibTransId="{989B3735-8D29-4E02-9428-69A3F66A3F88}"/>
    <dgm:cxn modelId="{464F2890-7120-4372-AD2C-5A5DEABCFAF9}" srcId="{6D3587F2-1600-4DF8-A830-899458D1275C}" destId="{CE8234FB-92AC-4B04-B0E3-999DCF35FDBC}" srcOrd="4" destOrd="0" parTransId="{1A571DB1-8CF0-4196-96E9-4A6B27A6EDFA}" sibTransId="{7CBE4B4E-D51D-4017-A0BD-CDC11C062125}"/>
    <dgm:cxn modelId="{F89ABA90-4EA7-42BC-AE6E-58AD54752398}" srcId="{6D3587F2-1600-4DF8-A830-899458D1275C}" destId="{E8875439-B365-46D3-95B3-D44A6DDAE46A}" srcOrd="3" destOrd="0" parTransId="{2983836C-92E9-40BE-BCF4-711AC8B7B26F}" sibTransId="{F9A5E613-1F67-4762-A898-D3F3BA7B1092}"/>
    <dgm:cxn modelId="{D23A13B1-678A-46BF-8586-B41D23402890}" srcId="{6D3587F2-1600-4DF8-A830-899458D1275C}" destId="{842170CC-992C-431D-93EF-E7325AD32732}" srcOrd="7" destOrd="0" parTransId="{0A4562B5-BBFA-4847-A905-E237261BA47B}" sibTransId="{CF223C3B-B9AC-4F18-9E9D-B5D19DE5E1FE}"/>
    <dgm:cxn modelId="{EB1C44B1-1C50-488C-A17E-695FA14ADAF7}" srcId="{6D3587F2-1600-4DF8-A830-899458D1275C}" destId="{B2D46263-CBEF-4F7D-AF7A-5FBE1DF1EF3F}" srcOrd="0" destOrd="0" parTransId="{98BBD24D-9B39-4E31-B50F-4A2351D7225E}" sibTransId="{15BA642F-73BF-4C68-B115-97B4F530A663}"/>
    <dgm:cxn modelId="{7A8BD3B1-CB2B-4D85-BA24-FC5D57214426}" srcId="{6D3587F2-1600-4DF8-A830-899458D1275C}" destId="{95214832-B501-4A9A-B079-3CE2F49D8434}" srcOrd="6" destOrd="0" parTransId="{86F81140-E6A4-428B-829F-C2BF53FBF7C4}" sibTransId="{F5D55BD3-7FF2-4F5C-A9BE-AC6A121CF51A}"/>
    <dgm:cxn modelId="{6282F8B2-E4E1-4EF8-AAA7-3E633C46FEC4}" type="presOf" srcId="{6D3587F2-1600-4DF8-A830-899458D1275C}" destId="{194BCFAE-1AD2-44A3-8440-E2C88EFCE500}" srcOrd="0" destOrd="0" presId="urn:microsoft.com/office/officeart/2005/8/layout/hChevron3"/>
    <dgm:cxn modelId="{9C7BA6C1-A01E-4704-9C6E-2485F8DA6061}" type="presOf" srcId="{7320072C-C2E4-495B-A85F-7A891A127953}" destId="{5C7C7844-8C74-4BF4-BB15-AF2E316AF19B}" srcOrd="0" destOrd="0" presId="urn:microsoft.com/office/officeart/2005/8/layout/hChevron3"/>
    <dgm:cxn modelId="{75FABCC7-0458-4D2F-95EC-29255E153B36}" type="presOf" srcId="{01973991-2137-4887-9B34-F343F33512AB}" destId="{66175A65-7510-4F40-9E71-60405C7E36C4}" srcOrd="0" destOrd="0" presId="urn:microsoft.com/office/officeart/2005/8/layout/hChevron3"/>
    <dgm:cxn modelId="{609986C5-25F2-43E4-81B3-BAAB9A09491E}" type="presParOf" srcId="{194BCFAE-1AD2-44A3-8440-E2C88EFCE500}" destId="{5D37F952-D7AF-4A33-899C-0424CF83FA17}" srcOrd="0" destOrd="0" presId="urn:microsoft.com/office/officeart/2005/8/layout/hChevron3"/>
    <dgm:cxn modelId="{15B15F74-1D5C-4EE6-B84C-725DA1422E79}" type="presParOf" srcId="{194BCFAE-1AD2-44A3-8440-E2C88EFCE500}" destId="{8B7B3261-9005-4934-9F3F-E86F09C050A8}" srcOrd="1" destOrd="0" presId="urn:microsoft.com/office/officeart/2005/8/layout/hChevron3"/>
    <dgm:cxn modelId="{BF275EFF-3A05-451F-9C3A-C77541C05A26}" type="presParOf" srcId="{194BCFAE-1AD2-44A3-8440-E2C88EFCE500}" destId="{59796A78-47D3-4D7D-8D0B-F6EBF2FF4636}" srcOrd="2" destOrd="0" presId="urn:microsoft.com/office/officeart/2005/8/layout/hChevron3"/>
    <dgm:cxn modelId="{DC7B625E-94CF-46B5-9BCD-F6E530C6F678}" type="presParOf" srcId="{194BCFAE-1AD2-44A3-8440-E2C88EFCE500}" destId="{042A65BB-EA55-4725-B2A9-EC7A17E4917F}" srcOrd="3" destOrd="0" presId="urn:microsoft.com/office/officeart/2005/8/layout/hChevron3"/>
    <dgm:cxn modelId="{DA1A4F7B-66C5-41EF-82ED-089D84BBA538}" type="presParOf" srcId="{194BCFAE-1AD2-44A3-8440-E2C88EFCE500}" destId="{A9DD8698-3F79-4EC5-8F97-96415323DA47}" srcOrd="4" destOrd="0" presId="urn:microsoft.com/office/officeart/2005/8/layout/hChevron3"/>
    <dgm:cxn modelId="{6D710265-5043-4AF8-84C7-37794880A64C}" type="presParOf" srcId="{194BCFAE-1AD2-44A3-8440-E2C88EFCE500}" destId="{48F3C894-1130-4198-8BAA-0308D72EC876}" srcOrd="5" destOrd="0" presId="urn:microsoft.com/office/officeart/2005/8/layout/hChevron3"/>
    <dgm:cxn modelId="{BAF27970-A54A-450B-8A88-72B0E570FB3F}" type="presParOf" srcId="{194BCFAE-1AD2-44A3-8440-E2C88EFCE500}" destId="{F91F48E2-5645-419D-B416-C24267E7C7E5}" srcOrd="6" destOrd="0" presId="urn:microsoft.com/office/officeart/2005/8/layout/hChevron3"/>
    <dgm:cxn modelId="{140550FD-C282-4E03-85DC-02F883CE2AC7}" type="presParOf" srcId="{194BCFAE-1AD2-44A3-8440-E2C88EFCE500}" destId="{E31E1F07-8851-423D-A699-1A92A512381A}" srcOrd="7" destOrd="0" presId="urn:microsoft.com/office/officeart/2005/8/layout/hChevron3"/>
    <dgm:cxn modelId="{E4966C92-A216-4ADB-9294-DCA38121F639}" type="presParOf" srcId="{194BCFAE-1AD2-44A3-8440-E2C88EFCE500}" destId="{54637E05-0DD8-4C02-B48E-EAB81690103A}" srcOrd="8" destOrd="0" presId="urn:microsoft.com/office/officeart/2005/8/layout/hChevron3"/>
    <dgm:cxn modelId="{4BC710F0-B85C-41C7-94B1-B74FAF8045BF}" type="presParOf" srcId="{194BCFAE-1AD2-44A3-8440-E2C88EFCE500}" destId="{22EC43ED-69C4-4B6A-88D8-CAB06C8AC304}" srcOrd="9" destOrd="0" presId="urn:microsoft.com/office/officeart/2005/8/layout/hChevron3"/>
    <dgm:cxn modelId="{6E3A4F4D-E2BC-48E5-9A94-446207F7D766}" type="presParOf" srcId="{194BCFAE-1AD2-44A3-8440-E2C88EFCE500}" destId="{66175A65-7510-4F40-9E71-60405C7E36C4}" srcOrd="10" destOrd="0" presId="urn:microsoft.com/office/officeart/2005/8/layout/hChevron3"/>
    <dgm:cxn modelId="{5F41B43C-8DB3-46B3-9767-8110541389EA}" type="presParOf" srcId="{194BCFAE-1AD2-44A3-8440-E2C88EFCE500}" destId="{6F81EC4E-858F-4034-8A4D-B5036F86EE2A}" srcOrd="11" destOrd="0" presId="urn:microsoft.com/office/officeart/2005/8/layout/hChevron3"/>
    <dgm:cxn modelId="{60D322D5-A8D1-45A6-A243-DF2B94A156DC}" type="presParOf" srcId="{194BCFAE-1AD2-44A3-8440-E2C88EFCE500}" destId="{D94BEA1A-8596-4F7B-A559-A5565C5445B3}" srcOrd="12" destOrd="0" presId="urn:microsoft.com/office/officeart/2005/8/layout/hChevron3"/>
    <dgm:cxn modelId="{DB840DBD-E75D-4C34-804A-592F433E18FD}" type="presParOf" srcId="{194BCFAE-1AD2-44A3-8440-E2C88EFCE500}" destId="{9CBE6D8B-1911-48DF-8CF2-4F9D888B8F2B}" srcOrd="13" destOrd="0" presId="urn:microsoft.com/office/officeart/2005/8/layout/hChevron3"/>
    <dgm:cxn modelId="{83013C0F-6377-4F44-9BA2-F5AD7C93CEA2}" type="presParOf" srcId="{194BCFAE-1AD2-44A3-8440-E2C88EFCE500}" destId="{B1F0F4C2-2075-48E9-A738-EA7611F44291}" srcOrd="14" destOrd="0" presId="urn:microsoft.com/office/officeart/2005/8/layout/hChevron3"/>
    <dgm:cxn modelId="{EFBEB113-51CD-4186-A58D-20917F786888}" type="presParOf" srcId="{194BCFAE-1AD2-44A3-8440-E2C88EFCE500}" destId="{7107C13E-53B7-4D49-8060-13E98974AD12}" srcOrd="15" destOrd="0" presId="urn:microsoft.com/office/officeart/2005/8/layout/hChevron3"/>
    <dgm:cxn modelId="{B2573D33-3A8A-4CE5-B1CF-40CC0406DE5B}" type="presParOf" srcId="{194BCFAE-1AD2-44A3-8440-E2C88EFCE500}" destId="{5C7C7844-8C74-4BF4-BB15-AF2E316AF19B}" srcOrd="1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6D3587F2-1600-4DF8-A830-899458D1275C}" type="doc">
      <dgm:prSet loTypeId="urn:microsoft.com/office/officeart/2005/8/layout/hChevron3" loCatId="process" qsTypeId="urn:microsoft.com/office/officeart/2005/8/quickstyle/simple1" qsCatId="simple" csTypeId="urn:microsoft.com/office/officeart/2005/8/colors/accent0_3" csCatId="mainScheme" phldr="1"/>
      <dgm:spPr/>
    </dgm:pt>
    <dgm:pt modelId="{B2D46263-CBEF-4F7D-AF7A-5FBE1DF1EF3F}">
      <dgm:prSet phldrT="[Texte]" custT="1"/>
      <dgm:spPr/>
      <dgm:t>
        <a:bodyPr/>
        <a:lstStyle/>
        <a:p>
          <a:r>
            <a:rPr lang="fr-BE" sz="1000"/>
            <a:t>Objectif du test</a:t>
          </a:r>
        </a:p>
      </dgm:t>
    </dgm:pt>
    <dgm:pt modelId="{98BBD24D-9B39-4E31-B50F-4A2351D7225E}" type="parTrans" cxnId="{EB1C44B1-1C50-488C-A17E-695FA14ADAF7}">
      <dgm:prSet/>
      <dgm:spPr/>
      <dgm:t>
        <a:bodyPr/>
        <a:lstStyle/>
        <a:p>
          <a:endParaRPr lang="fr-BE"/>
        </a:p>
      </dgm:t>
    </dgm:pt>
    <dgm:pt modelId="{15BA642F-73BF-4C68-B115-97B4F530A663}" type="sibTrans" cxnId="{EB1C44B1-1C50-488C-A17E-695FA14ADAF7}">
      <dgm:prSet/>
      <dgm:spPr/>
      <dgm:t>
        <a:bodyPr/>
        <a:lstStyle/>
        <a:p>
          <a:endParaRPr lang="fr-BE"/>
        </a:p>
      </dgm:t>
    </dgm:pt>
    <dgm:pt modelId="{E952B28E-00E7-411B-9555-5AC593831192}">
      <dgm:prSet phldrT="[Texte]" custT="1"/>
      <dgm:spPr/>
      <dgm:t>
        <a:bodyPr/>
        <a:lstStyle/>
        <a:p>
          <a:r>
            <a:rPr lang="fr-BE" sz="1000"/>
            <a:t>Choix du type de procédure</a:t>
          </a:r>
        </a:p>
      </dgm:t>
    </dgm:pt>
    <dgm:pt modelId="{94666C74-9565-4DEF-8AEB-2B7C38B1EAEC}" type="parTrans" cxnId="{24562C85-CA2F-45CE-AE82-0A38D4CE2D54}">
      <dgm:prSet/>
      <dgm:spPr/>
      <dgm:t>
        <a:bodyPr/>
        <a:lstStyle/>
        <a:p>
          <a:endParaRPr lang="fr-BE"/>
        </a:p>
      </dgm:t>
    </dgm:pt>
    <dgm:pt modelId="{CA11F5DF-C43A-414C-BCC7-949113F13FF0}" type="sibTrans" cxnId="{24562C85-CA2F-45CE-AE82-0A38D4CE2D54}">
      <dgm:prSet/>
      <dgm:spPr/>
      <dgm:t>
        <a:bodyPr/>
        <a:lstStyle/>
        <a:p>
          <a:endParaRPr lang="fr-BE"/>
        </a:p>
      </dgm:t>
    </dgm:pt>
    <dgm:pt modelId="{7C6AEDBF-7F6B-4E3F-A579-282692920A7C}">
      <dgm:prSet phldrT="[Texte]" custT="1"/>
      <dgm:spPr/>
      <dgm:t>
        <a:bodyPr/>
        <a:lstStyle/>
        <a:p>
          <a:r>
            <a:rPr lang="fr-BE" sz="1000"/>
            <a:t>Choix de(s) assertion(s) couvertes</a:t>
          </a:r>
        </a:p>
      </dgm:t>
    </dgm:pt>
    <dgm:pt modelId="{228B92F4-3946-4531-AFCE-58DC5A724A77}" type="parTrans" cxnId="{90A7888A-4DE1-4EE5-BA92-8609B9D57194}">
      <dgm:prSet/>
      <dgm:spPr/>
      <dgm:t>
        <a:bodyPr/>
        <a:lstStyle/>
        <a:p>
          <a:endParaRPr lang="fr-BE"/>
        </a:p>
      </dgm:t>
    </dgm:pt>
    <dgm:pt modelId="{989B3735-8D29-4E02-9428-69A3F66A3F88}" type="sibTrans" cxnId="{90A7888A-4DE1-4EE5-BA92-8609B9D57194}">
      <dgm:prSet/>
      <dgm:spPr/>
      <dgm:t>
        <a:bodyPr/>
        <a:lstStyle/>
        <a:p>
          <a:endParaRPr lang="fr-BE"/>
        </a:p>
      </dgm:t>
    </dgm:pt>
    <dgm:pt modelId="{7320072C-C2E4-495B-A85F-7A891A127953}">
      <dgm:prSet phldrT="[Texte]" custT="1"/>
      <dgm:spPr/>
      <dgm:t>
        <a:bodyPr/>
        <a:lstStyle/>
        <a:p>
          <a:r>
            <a:rPr lang="fr-BE" sz="1000"/>
            <a:t>Conclusion</a:t>
          </a:r>
        </a:p>
      </dgm:t>
    </dgm:pt>
    <dgm:pt modelId="{DEDF1BC6-9275-4421-8E6A-5FCB6C407D03}" type="parTrans" cxnId="{EDFFDC2E-5496-47D1-9519-9D719DC85056}">
      <dgm:prSet/>
      <dgm:spPr/>
      <dgm:t>
        <a:bodyPr/>
        <a:lstStyle/>
        <a:p>
          <a:endParaRPr lang="fr-BE"/>
        </a:p>
      </dgm:t>
    </dgm:pt>
    <dgm:pt modelId="{C14261AE-E40A-4D67-96D9-87C03A95AC8A}" type="sibTrans" cxnId="{EDFFDC2E-5496-47D1-9519-9D719DC85056}">
      <dgm:prSet/>
      <dgm:spPr/>
      <dgm:t>
        <a:bodyPr/>
        <a:lstStyle/>
        <a:p>
          <a:endParaRPr lang="fr-BE"/>
        </a:p>
      </dgm:t>
    </dgm:pt>
    <dgm:pt modelId="{E8875439-B365-46D3-95B3-D44A6DDAE46A}">
      <dgm:prSet phldrT="[Texte]" custT="1"/>
      <dgm:spPr/>
      <dgm:t>
        <a:bodyPr/>
        <a:lstStyle/>
        <a:p>
          <a:r>
            <a:rPr lang="fr-BE" sz="1000"/>
            <a:t>Calcul de la valeur attendue</a:t>
          </a:r>
        </a:p>
      </dgm:t>
    </dgm:pt>
    <dgm:pt modelId="{2983836C-92E9-40BE-BCF4-711AC8B7B26F}" type="parTrans" cxnId="{F89ABA90-4EA7-42BC-AE6E-58AD54752398}">
      <dgm:prSet/>
      <dgm:spPr/>
      <dgm:t>
        <a:bodyPr/>
        <a:lstStyle/>
        <a:p>
          <a:endParaRPr lang="fr-BE"/>
        </a:p>
      </dgm:t>
    </dgm:pt>
    <dgm:pt modelId="{F9A5E613-1F67-4762-A898-D3F3BA7B1092}" type="sibTrans" cxnId="{F89ABA90-4EA7-42BC-AE6E-58AD54752398}">
      <dgm:prSet/>
      <dgm:spPr/>
      <dgm:t>
        <a:bodyPr/>
        <a:lstStyle/>
        <a:p>
          <a:endParaRPr lang="fr-BE"/>
        </a:p>
      </dgm:t>
    </dgm:pt>
    <dgm:pt modelId="{CE8234FB-92AC-4B04-B0E3-999DCF35FDBC}">
      <dgm:prSet phldrT="[Texte]" custT="1"/>
      <dgm:spPr/>
      <dgm:t>
        <a:bodyPr/>
        <a:lstStyle/>
        <a:p>
          <a:r>
            <a:rPr lang="fr-BE" sz="1000"/>
            <a:t>Evaluation de l'écart acceptable</a:t>
          </a:r>
        </a:p>
      </dgm:t>
    </dgm:pt>
    <dgm:pt modelId="{1A571DB1-8CF0-4196-96E9-4A6B27A6EDFA}" type="parTrans" cxnId="{464F2890-7120-4372-AD2C-5A5DEABCFAF9}">
      <dgm:prSet/>
      <dgm:spPr/>
      <dgm:t>
        <a:bodyPr/>
        <a:lstStyle/>
        <a:p>
          <a:endParaRPr lang="fr-BE"/>
        </a:p>
      </dgm:t>
    </dgm:pt>
    <dgm:pt modelId="{7CBE4B4E-D51D-4017-A0BD-CDC11C062125}" type="sibTrans" cxnId="{464F2890-7120-4372-AD2C-5A5DEABCFAF9}">
      <dgm:prSet/>
      <dgm:spPr/>
      <dgm:t>
        <a:bodyPr/>
        <a:lstStyle/>
        <a:p>
          <a:endParaRPr lang="fr-BE"/>
        </a:p>
      </dgm:t>
    </dgm:pt>
    <dgm:pt modelId="{01973991-2137-4887-9B34-F343F33512AB}">
      <dgm:prSet phldrT="[Texte]" custT="1"/>
      <dgm:spPr/>
      <dgm:t>
        <a:bodyPr/>
        <a:lstStyle/>
        <a:p>
          <a:r>
            <a:rPr lang="fr-BE" sz="1000"/>
            <a:t>Calcul de l'écart</a:t>
          </a:r>
        </a:p>
      </dgm:t>
    </dgm:pt>
    <dgm:pt modelId="{42CE4F19-E337-4E9E-902C-96849A16858B}" type="parTrans" cxnId="{502B8908-EE88-4BAB-8500-A09C3B321C4F}">
      <dgm:prSet/>
      <dgm:spPr/>
      <dgm:t>
        <a:bodyPr/>
        <a:lstStyle/>
        <a:p>
          <a:endParaRPr lang="fr-BE"/>
        </a:p>
      </dgm:t>
    </dgm:pt>
    <dgm:pt modelId="{1B875ED1-FA94-4FE3-8F9F-65875DA44BDB}" type="sibTrans" cxnId="{502B8908-EE88-4BAB-8500-A09C3B321C4F}">
      <dgm:prSet/>
      <dgm:spPr/>
      <dgm:t>
        <a:bodyPr/>
        <a:lstStyle/>
        <a:p>
          <a:endParaRPr lang="fr-BE"/>
        </a:p>
      </dgm:t>
    </dgm:pt>
    <dgm:pt modelId="{95214832-B501-4A9A-B079-3CE2F49D8434}">
      <dgm:prSet phldrT="[Texte]" custT="1"/>
      <dgm:spPr/>
      <dgm:t>
        <a:bodyPr/>
        <a:lstStyle/>
        <a:p>
          <a:r>
            <a:rPr lang="fr-BE" sz="1000"/>
            <a:t>Justification de l'écart</a:t>
          </a:r>
        </a:p>
      </dgm:t>
    </dgm:pt>
    <dgm:pt modelId="{86F81140-E6A4-428B-829F-C2BF53FBF7C4}" type="parTrans" cxnId="{7A8BD3B1-CB2B-4D85-BA24-FC5D57214426}">
      <dgm:prSet/>
      <dgm:spPr/>
      <dgm:t>
        <a:bodyPr/>
        <a:lstStyle/>
        <a:p>
          <a:endParaRPr lang="fr-BE"/>
        </a:p>
      </dgm:t>
    </dgm:pt>
    <dgm:pt modelId="{F5D55BD3-7FF2-4F5C-A9BE-AC6A121CF51A}" type="sibTrans" cxnId="{7A8BD3B1-CB2B-4D85-BA24-FC5D57214426}">
      <dgm:prSet/>
      <dgm:spPr/>
      <dgm:t>
        <a:bodyPr/>
        <a:lstStyle/>
        <a:p>
          <a:endParaRPr lang="fr-BE"/>
        </a:p>
      </dgm:t>
    </dgm:pt>
    <dgm:pt modelId="{842170CC-992C-431D-93EF-E7325AD32732}">
      <dgm:prSet phldrT="[Texte]" custT="1"/>
      <dgm:spPr/>
      <dgm:t>
        <a:bodyPr/>
        <a:lstStyle/>
        <a:p>
          <a:r>
            <a:rPr lang="fr-BE" sz="1000"/>
            <a:t>Tests complémentaires à réaliser</a:t>
          </a:r>
        </a:p>
      </dgm:t>
    </dgm:pt>
    <dgm:pt modelId="{0A4562B5-BBFA-4847-A905-E237261BA47B}" type="parTrans" cxnId="{D23A13B1-678A-46BF-8586-B41D23402890}">
      <dgm:prSet/>
      <dgm:spPr/>
      <dgm:t>
        <a:bodyPr/>
        <a:lstStyle/>
        <a:p>
          <a:endParaRPr lang="fr-BE"/>
        </a:p>
      </dgm:t>
    </dgm:pt>
    <dgm:pt modelId="{CF223C3B-B9AC-4F18-9E9D-B5D19DE5E1FE}" type="sibTrans" cxnId="{D23A13B1-678A-46BF-8586-B41D23402890}">
      <dgm:prSet/>
      <dgm:spPr/>
      <dgm:t>
        <a:bodyPr/>
        <a:lstStyle/>
        <a:p>
          <a:endParaRPr lang="fr-BE"/>
        </a:p>
      </dgm:t>
    </dgm:pt>
    <dgm:pt modelId="{194BCFAE-1AD2-44A3-8440-E2C88EFCE500}" type="pres">
      <dgm:prSet presAssocID="{6D3587F2-1600-4DF8-A830-899458D1275C}" presName="Name0" presStyleCnt="0">
        <dgm:presLayoutVars>
          <dgm:dir/>
          <dgm:resizeHandles val="exact"/>
        </dgm:presLayoutVars>
      </dgm:prSet>
      <dgm:spPr/>
    </dgm:pt>
    <dgm:pt modelId="{5D37F952-D7AF-4A33-899C-0424CF83FA17}" type="pres">
      <dgm:prSet presAssocID="{B2D46263-CBEF-4F7D-AF7A-5FBE1DF1EF3F}" presName="parTxOnly" presStyleLbl="node1" presStyleIdx="0" presStyleCnt="9" custScaleX="51949">
        <dgm:presLayoutVars>
          <dgm:bulletEnabled val="1"/>
        </dgm:presLayoutVars>
      </dgm:prSet>
      <dgm:spPr/>
    </dgm:pt>
    <dgm:pt modelId="{8B7B3261-9005-4934-9F3F-E86F09C050A8}" type="pres">
      <dgm:prSet presAssocID="{15BA642F-73BF-4C68-B115-97B4F530A663}" presName="parSpace" presStyleCnt="0"/>
      <dgm:spPr/>
    </dgm:pt>
    <dgm:pt modelId="{59796A78-47D3-4D7D-8D0B-F6EBF2FF4636}" type="pres">
      <dgm:prSet presAssocID="{E952B28E-00E7-411B-9555-5AC593831192}" presName="parTxOnly" presStyleLbl="node1" presStyleIdx="1" presStyleCnt="9" custScaleX="91005">
        <dgm:presLayoutVars>
          <dgm:bulletEnabled val="1"/>
        </dgm:presLayoutVars>
      </dgm:prSet>
      <dgm:spPr/>
    </dgm:pt>
    <dgm:pt modelId="{042A65BB-EA55-4725-B2A9-EC7A17E4917F}" type="pres">
      <dgm:prSet presAssocID="{CA11F5DF-C43A-414C-BCC7-949113F13FF0}" presName="parSpace" presStyleCnt="0"/>
      <dgm:spPr/>
    </dgm:pt>
    <dgm:pt modelId="{A9DD8698-3F79-4EC5-8F97-96415323DA47}" type="pres">
      <dgm:prSet presAssocID="{7C6AEDBF-7F6B-4E3F-A579-282692920A7C}" presName="parTxOnly" presStyleLbl="node1" presStyleIdx="2" presStyleCnt="9" custScaleX="85401">
        <dgm:presLayoutVars>
          <dgm:bulletEnabled val="1"/>
        </dgm:presLayoutVars>
      </dgm:prSet>
      <dgm:spPr/>
    </dgm:pt>
    <dgm:pt modelId="{48F3C894-1130-4198-8BAA-0308D72EC876}" type="pres">
      <dgm:prSet presAssocID="{989B3735-8D29-4E02-9428-69A3F66A3F88}" presName="parSpace" presStyleCnt="0"/>
      <dgm:spPr/>
    </dgm:pt>
    <dgm:pt modelId="{F91F48E2-5645-419D-B416-C24267E7C7E5}" type="pres">
      <dgm:prSet presAssocID="{E8875439-B365-46D3-95B3-D44A6DDAE46A}" presName="parTxOnly" presStyleLbl="node1" presStyleIdx="3" presStyleCnt="9" custScaleX="83723">
        <dgm:presLayoutVars>
          <dgm:bulletEnabled val="1"/>
        </dgm:presLayoutVars>
      </dgm:prSet>
      <dgm:spPr/>
    </dgm:pt>
    <dgm:pt modelId="{E31E1F07-8851-423D-A699-1A92A512381A}" type="pres">
      <dgm:prSet presAssocID="{F9A5E613-1F67-4762-A898-D3F3BA7B1092}" presName="parSpace" presStyleCnt="0"/>
      <dgm:spPr/>
    </dgm:pt>
    <dgm:pt modelId="{54637E05-0DD8-4C02-B48E-EAB81690103A}" type="pres">
      <dgm:prSet presAssocID="{CE8234FB-92AC-4B04-B0E3-999DCF35FDBC}" presName="parTxOnly" presStyleLbl="node1" presStyleIdx="4" presStyleCnt="9">
        <dgm:presLayoutVars>
          <dgm:bulletEnabled val="1"/>
        </dgm:presLayoutVars>
      </dgm:prSet>
      <dgm:spPr/>
    </dgm:pt>
    <dgm:pt modelId="{22EC43ED-69C4-4B6A-88D8-CAB06C8AC304}" type="pres">
      <dgm:prSet presAssocID="{7CBE4B4E-D51D-4017-A0BD-CDC11C062125}" presName="parSpace" presStyleCnt="0"/>
      <dgm:spPr/>
    </dgm:pt>
    <dgm:pt modelId="{66175A65-7510-4F40-9E71-60405C7E36C4}" type="pres">
      <dgm:prSet presAssocID="{01973991-2137-4887-9B34-F343F33512AB}" presName="parTxOnly" presStyleLbl="node1" presStyleIdx="5" presStyleCnt="9" custScaleX="69121">
        <dgm:presLayoutVars>
          <dgm:bulletEnabled val="1"/>
        </dgm:presLayoutVars>
      </dgm:prSet>
      <dgm:spPr/>
    </dgm:pt>
    <dgm:pt modelId="{6F81EC4E-858F-4034-8A4D-B5036F86EE2A}" type="pres">
      <dgm:prSet presAssocID="{1B875ED1-FA94-4FE3-8F9F-65875DA44BDB}" presName="parSpace" presStyleCnt="0"/>
      <dgm:spPr/>
    </dgm:pt>
    <dgm:pt modelId="{D94BEA1A-8596-4F7B-A559-A5565C5445B3}" type="pres">
      <dgm:prSet presAssocID="{95214832-B501-4A9A-B079-3CE2F49D8434}" presName="parTxOnly" presStyleLbl="node1" presStyleIdx="6" presStyleCnt="9" custScaleX="88764">
        <dgm:presLayoutVars>
          <dgm:bulletEnabled val="1"/>
        </dgm:presLayoutVars>
      </dgm:prSet>
      <dgm:spPr/>
    </dgm:pt>
    <dgm:pt modelId="{9CBE6D8B-1911-48DF-8CF2-4F9D888B8F2B}" type="pres">
      <dgm:prSet presAssocID="{F5D55BD3-7FF2-4F5C-A9BE-AC6A121CF51A}" presName="parSpace" presStyleCnt="0"/>
      <dgm:spPr/>
    </dgm:pt>
    <dgm:pt modelId="{B1F0F4C2-2075-48E9-A738-EA7611F44291}" type="pres">
      <dgm:prSet presAssocID="{842170CC-992C-431D-93EF-E7325AD32732}" presName="parTxOnly" presStyleLbl="node1" presStyleIdx="7" presStyleCnt="9">
        <dgm:presLayoutVars>
          <dgm:bulletEnabled val="1"/>
        </dgm:presLayoutVars>
      </dgm:prSet>
      <dgm:spPr/>
    </dgm:pt>
    <dgm:pt modelId="{7107C13E-53B7-4D49-8060-13E98974AD12}" type="pres">
      <dgm:prSet presAssocID="{CF223C3B-B9AC-4F18-9E9D-B5D19DE5E1FE}" presName="parSpace" presStyleCnt="0"/>
      <dgm:spPr/>
    </dgm:pt>
    <dgm:pt modelId="{5C7C7844-8C74-4BF4-BB15-AF2E316AF19B}" type="pres">
      <dgm:prSet presAssocID="{7320072C-C2E4-495B-A85F-7A891A127953}" presName="parTxOnly" presStyleLbl="node1" presStyleIdx="8" presStyleCnt="9" custScaleX="89263">
        <dgm:presLayoutVars>
          <dgm:bulletEnabled val="1"/>
        </dgm:presLayoutVars>
      </dgm:prSet>
      <dgm:spPr/>
    </dgm:pt>
  </dgm:ptLst>
  <dgm:cxnLst>
    <dgm:cxn modelId="{502B8908-EE88-4BAB-8500-A09C3B321C4F}" srcId="{6D3587F2-1600-4DF8-A830-899458D1275C}" destId="{01973991-2137-4887-9B34-F343F33512AB}" srcOrd="5" destOrd="0" parTransId="{42CE4F19-E337-4E9E-902C-96849A16858B}" sibTransId="{1B875ED1-FA94-4FE3-8F9F-65875DA44BDB}"/>
    <dgm:cxn modelId="{F44B4B1B-3E3C-44DD-ACF7-4382AD683E1C}" type="presOf" srcId="{CE8234FB-92AC-4B04-B0E3-999DCF35FDBC}" destId="{54637E05-0DD8-4C02-B48E-EAB81690103A}" srcOrd="0" destOrd="0" presId="urn:microsoft.com/office/officeart/2005/8/layout/hChevron3"/>
    <dgm:cxn modelId="{0929681F-3F83-4302-B7C7-086A2139DD89}" type="presOf" srcId="{95214832-B501-4A9A-B079-3CE2F49D8434}" destId="{D94BEA1A-8596-4F7B-A559-A5565C5445B3}" srcOrd="0" destOrd="0" presId="urn:microsoft.com/office/officeart/2005/8/layout/hChevron3"/>
    <dgm:cxn modelId="{EDFFDC2E-5496-47D1-9519-9D719DC85056}" srcId="{6D3587F2-1600-4DF8-A830-899458D1275C}" destId="{7320072C-C2E4-495B-A85F-7A891A127953}" srcOrd="8" destOrd="0" parTransId="{DEDF1BC6-9275-4421-8E6A-5FCB6C407D03}" sibTransId="{C14261AE-E40A-4D67-96D9-87C03A95AC8A}"/>
    <dgm:cxn modelId="{6CB9225E-1EDC-4108-8F79-094713CDCA62}" type="presOf" srcId="{842170CC-992C-431D-93EF-E7325AD32732}" destId="{B1F0F4C2-2075-48E9-A738-EA7611F44291}" srcOrd="0" destOrd="0" presId="urn:microsoft.com/office/officeart/2005/8/layout/hChevron3"/>
    <dgm:cxn modelId="{57B4B64A-FD1D-4A67-B970-753C96351B09}" type="presOf" srcId="{7C6AEDBF-7F6B-4E3F-A579-282692920A7C}" destId="{A9DD8698-3F79-4EC5-8F97-96415323DA47}" srcOrd="0" destOrd="0" presId="urn:microsoft.com/office/officeart/2005/8/layout/hChevron3"/>
    <dgm:cxn modelId="{9A78C36F-FD36-4B13-9C39-71B2370AC80F}" type="presOf" srcId="{E8875439-B365-46D3-95B3-D44A6DDAE46A}" destId="{F91F48E2-5645-419D-B416-C24267E7C7E5}" srcOrd="0" destOrd="0" presId="urn:microsoft.com/office/officeart/2005/8/layout/hChevron3"/>
    <dgm:cxn modelId="{24562C85-CA2F-45CE-AE82-0A38D4CE2D54}" srcId="{6D3587F2-1600-4DF8-A830-899458D1275C}" destId="{E952B28E-00E7-411B-9555-5AC593831192}" srcOrd="1" destOrd="0" parTransId="{94666C74-9565-4DEF-8AEB-2B7C38B1EAEC}" sibTransId="{CA11F5DF-C43A-414C-BCC7-949113F13FF0}"/>
    <dgm:cxn modelId="{C8421B87-CFBD-4ADF-89CA-A587137DFCE7}" type="presOf" srcId="{B2D46263-CBEF-4F7D-AF7A-5FBE1DF1EF3F}" destId="{5D37F952-D7AF-4A33-899C-0424CF83FA17}" srcOrd="0" destOrd="0" presId="urn:microsoft.com/office/officeart/2005/8/layout/hChevron3"/>
    <dgm:cxn modelId="{394C9787-8CFC-4E93-8FAB-64877327C044}" type="presOf" srcId="{E952B28E-00E7-411B-9555-5AC593831192}" destId="{59796A78-47D3-4D7D-8D0B-F6EBF2FF4636}" srcOrd="0" destOrd="0" presId="urn:microsoft.com/office/officeart/2005/8/layout/hChevron3"/>
    <dgm:cxn modelId="{90A7888A-4DE1-4EE5-BA92-8609B9D57194}" srcId="{6D3587F2-1600-4DF8-A830-899458D1275C}" destId="{7C6AEDBF-7F6B-4E3F-A579-282692920A7C}" srcOrd="2" destOrd="0" parTransId="{228B92F4-3946-4531-AFCE-58DC5A724A77}" sibTransId="{989B3735-8D29-4E02-9428-69A3F66A3F88}"/>
    <dgm:cxn modelId="{464F2890-7120-4372-AD2C-5A5DEABCFAF9}" srcId="{6D3587F2-1600-4DF8-A830-899458D1275C}" destId="{CE8234FB-92AC-4B04-B0E3-999DCF35FDBC}" srcOrd="4" destOrd="0" parTransId="{1A571DB1-8CF0-4196-96E9-4A6B27A6EDFA}" sibTransId="{7CBE4B4E-D51D-4017-A0BD-CDC11C062125}"/>
    <dgm:cxn modelId="{F89ABA90-4EA7-42BC-AE6E-58AD54752398}" srcId="{6D3587F2-1600-4DF8-A830-899458D1275C}" destId="{E8875439-B365-46D3-95B3-D44A6DDAE46A}" srcOrd="3" destOrd="0" parTransId="{2983836C-92E9-40BE-BCF4-711AC8B7B26F}" sibTransId="{F9A5E613-1F67-4762-A898-D3F3BA7B1092}"/>
    <dgm:cxn modelId="{D23A13B1-678A-46BF-8586-B41D23402890}" srcId="{6D3587F2-1600-4DF8-A830-899458D1275C}" destId="{842170CC-992C-431D-93EF-E7325AD32732}" srcOrd="7" destOrd="0" parTransId="{0A4562B5-BBFA-4847-A905-E237261BA47B}" sibTransId="{CF223C3B-B9AC-4F18-9E9D-B5D19DE5E1FE}"/>
    <dgm:cxn modelId="{EB1C44B1-1C50-488C-A17E-695FA14ADAF7}" srcId="{6D3587F2-1600-4DF8-A830-899458D1275C}" destId="{B2D46263-CBEF-4F7D-AF7A-5FBE1DF1EF3F}" srcOrd="0" destOrd="0" parTransId="{98BBD24D-9B39-4E31-B50F-4A2351D7225E}" sibTransId="{15BA642F-73BF-4C68-B115-97B4F530A663}"/>
    <dgm:cxn modelId="{7A8BD3B1-CB2B-4D85-BA24-FC5D57214426}" srcId="{6D3587F2-1600-4DF8-A830-899458D1275C}" destId="{95214832-B501-4A9A-B079-3CE2F49D8434}" srcOrd="6" destOrd="0" parTransId="{86F81140-E6A4-428B-829F-C2BF53FBF7C4}" sibTransId="{F5D55BD3-7FF2-4F5C-A9BE-AC6A121CF51A}"/>
    <dgm:cxn modelId="{6282F8B2-E4E1-4EF8-AAA7-3E633C46FEC4}" type="presOf" srcId="{6D3587F2-1600-4DF8-A830-899458D1275C}" destId="{194BCFAE-1AD2-44A3-8440-E2C88EFCE500}" srcOrd="0" destOrd="0" presId="urn:microsoft.com/office/officeart/2005/8/layout/hChevron3"/>
    <dgm:cxn modelId="{9C7BA6C1-A01E-4704-9C6E-2485F8DA6061}" type="presOf" srcId="{7320072C-C2E4-495B-A85F-7A891A127953}" destId="{5C7C7844-8C74-4BF4-BB15-AF2E316AF19B}" srcOrd="0" destOrd="0" presId="urn:microsoft.com/office/officeart/2005/8/layout/hChevron3"/>
    <dgm:cxn modelId="{75FABCC7-0458-4D2F-95EC-29255E153B36}" type="presOf" srcId="{01973991-2137-4887-9B34-F343F33512AB}" destId="{66175A65-7510-4F40-9E71-60405C7E36C4}" srcOrd="0" destOrd="0" presId="urn:microsoft.com/office/officeart/2005/8/layout/hChevron3"/>
    <dgm:cxn modelId="{609986C5-25F2-43E4-81B3-BAAB9A09491E}" type="presParOf" srcId="{194BCFAE-1AD2-44A3-8440-E2C88EFCE500}" destId="{5D37F952-D7AF-4A33-899C-0424CF83FA17}" srcOrd="0" destOrd="0" presId="urn:microsoft.com/office/officeart/2005/8/layout/hChevron3"/>
    <dgm:cxn modelId="{15B15F74-1D5C-4EE6-B84C-725DA1422E79}" type="presParOf" srcId="{194BCFAE-1AD2-44A3-8440-E2C88EFCE500}" destId="{8B7B3261-9005-4934-9F3F-E86F09C050A8}" srcOrd="1" destOrd="0" presId="urn:microsoft.com/office/officeart/2005/8/layout/hChevron3"/>
    <dgm:cxn modelId="{BF275EFF-3A05-451F-9C3A-C77541C05A26}" type="presParOf" srcId="{194BCFAE-1AD2-44A3-8440-E2C88EFCE500}" destId="{59796A78-47D3-4D7D-8D0B-F6EBF2FF4636}" srcOrd="2" destOrd="0" presId="urn:microsoft.com/office/officeart/2005/8/layout/hChevron3"/>
    <dgm:cxn modelId="{DC7B625E-94CF-46B5-9BCD-F6E530C6F678}" type="presParOf" srcId="{194BCFAE-1AD2-44A3-8440-E2C88EFCE500}" destId="{042A65BB-EA55-4725-B2A9-EC7A17E4917F}" srcOrd="3" destOrd="0" presId="urn:microsoft.com/office/officeart/2005/8/layout/hChevron3"/>
    <dgm:cxn modelId="{DA1A4F7B-66C5-41EF-82ED-089D84BBA538}" type="presParOf" srcId="{194BCFAE-1AD2-44A3-8440-E2C88EFCE500}" destId="{A9DD8698-3F79-4EC5-8F97-96415323DA47}" srcOrd="4" destOrd="0" presId="urn:microsoft.com/office/officeart/2005/8/layout/hChevron3"/>
    <dgm:cxn modelId="{6D710265-5043-4AF8-84C7-37794880A64C}" type="presParOf" srcId="{194BCFAE-1AD2-44A3-8440-E2C88EFCE500}" destId="{48F3C894-1130-4198-8BAA-0308D72EC876}" srcOrd="5" destOrd="0" presId="urn:microsoft.com/office/officeart/2005/8/layout/hChevron3"/>
    <dgm:cxn modelId="{BAF27970-A54A-450B-8A88-72B0E570FB3F}" type="presParOf" srcId="{194BCFAE-1AD2-44A3-8440-E2C88EFCE500}" destId="{F91F48E2-5645-419D-B416-C24267E7C7E5}" srcOrd="6" destOrd="0" presId="urn:microsoft.com/office/officeart/2005/8/layout/hChevron3"/>
    <dgm:cxn modelId="{140550FD-C282-4E03-85DC-02F883CE2AC7}" type="presParOf" srcId="{194BCFAE-1AD2-44A3-8440-E2C88EFCE500}" destId="{E31E1F07-8851-423D-A699-1A92A512381A}" srcOrd="7" destOrd="0" presId="urn:microsoft.com/office/officeart/2005/8/layout/hChevron3"/>
    <dgm:cxn modelId="{E4966C92-A216-4ADB-9294-DCA38121F639}" type="presParOf" srcId="{194BCFAE-1AD2-44A3-8440-E2C88EFCE500}" destId="{54637E05-0DD8-4C02-B48E-EAB81690103A}" srcOrd="8" destOrd="0" presId="urn:microsoft.com/office/officeart/2005/8/layout/hChevron3"/>
    <dgm:cxn modelId="{4BC710F0-B85C-41C7-94B1-B74FAF8045BF}" type="presParOf" srcId="{194BCFAE-1AD2-44A3-8440-E2C88EFCE500}" destId="{22EC43ED-69C4-4B6A-88D8-CAB06C8AC304}" srcOrd="9" destOrd="0" presId="urn:microsoft.com/office/officeart/2005/8/layout/hChevron3"/>
    <dgm:cxn modelId="{6E3A4F4D-E2BC-48E5-9A94-446207F7D766}" type="presParOf" srcId="{194BCFAE-1AD2-44A3-8440-E2C88EFCE500}" destId="{66175A65-7510-4F40-9E71-60405C7E36C4}" srcOrd="10" destOrd="0" presId="urn:microsoft.com/office/officeart/2005/8/layout/hChevron3"/>
    <dgm:cxn modelId="{5F41B43C-8DB3-46B3-9767-8110541389EA}" type="presParOf" srcId="{194BCFAE-1AD2-44A3-8440-E2C88EFCE500}" destId="{6F81EC4E-858F-4034-8A4D-B5036F86EE2A}" srcOrd="11" destOrd="0" presId="urn:microsoft.com/office/officeart/2005/8/layout/hChevron3"/>
    <dgm:cxn modelId="{60D322D5-A8D1-45A6-A243-DF2B94A156DC}" type="presParOf" srcId="{194BCFAE-1AD2-44A3-8440-E2C88EFCE500}" destId="{D94BEA1A-8596-4F7B-A559-A5565C5445B3}" srcOrd="12" destOrd="0" presId="urn:microsoft.com/office/officeart/2005/8/layout/hChevron3"/>
    <dgm:cxn modelId="{DB840DBD-E75D-4C34-804A-592F433E18FD}" type="presParOf" srcId="{194BCFAE-1AD2-44A3-8440-E2C88EFCE500}" destId="{9CBE6D8B-1911-48DF-8CF2-4F9D888B8F2B}" srcOrd="13" destOrd="0" presId="urn:microsoft.com/office/officeart/2005/8/layout/hChevron3"/>
    <dgm:cxn modelId="{83013C0F-6377-4F44-9BA2-F5AD7C93CEA2}" type="presParOf" srcId="{194BCFAE-1AD2-44A3-8440-E2C88EFCE500}" destId="{B1F0F4C2-2075-48E9-A738-EA7611F44291}" srcOrd="14" destOrd="0" presId="urn:microsoft.com/office/officeart/2005/8/layout/hChevron3"/>
    <dgm:cxn modelId="{EFBEB113-51CD-4186-A58D-20917F786888}" type="presParOf" srcId="{194BCFAE-1AD2-44A3-8440-E2C88EFCE500}" destId="{7107C13E-53B7-4D49-8060-13E98974AD12}" srcOrd="15" destOrd="0" presId="urn:microsoft.com/office/officeart/2005/8/layout/hChevron3"/>
    <dgm:cxn modelId="{B2573D33-3A8A-4CE5-B1CF-40CC0406DE5B}" type="presParOf" srcId="{194BCFAE-1AD2-44A3-8440-E2C88EFCE500}" destId="{5C7C7844-8C74-4BF4-BB15-AF2E316AF19B}" srcOrd="1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F37360A-A80E-444A-8482-8A03DADA0858}">
      <dsp:nvSpPr>
        <dsp:cNvPr id="0" name=""/>
        <dsp:cNvSpPr/>
      </dsp:nvSpPr>
      <dsp:spPr>
        <a:xfrm>
          <a:off x="1111" y="659311"/>
          <a:ext cx="1599301" cy="1599301"/>
        </a:xfrm>
        <a:prstGeom prst="chord">
          <a:avLst>
            <a:gd name="adj1" fmla="val 4800000"/>
            <a:gd name="adj2" fmla="val 16800000"/>
          </a:avLst>
        </a:prstGeom>
        <a:solidFill>
          <a:schemeClr val="dk2">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402E951E-381F-4BC3-A7B3-FD78B2B675B4}">
      <dsp:nvSpPr>
        <dsp:cNvPr id="0" name=""/>
        <dsp:cNvSpPr/>
      </dsp:nvSpPr>
      <dsp:spPr>
        <a:xfrm>
          <a:off x="161041" y="819241"/>
          <a:ext cx="1279440" cy="1279440"/>
        </a:xfrm>
        <a:prstGeom prst="pie">
          <a:avLst>
            <a:gd name="adj1" fmla="val 12600000"/>
            <a:gd name="adj2" fmla="val 16200000"/>
          </a:avLst>
        </a:prstGeom>
        <a:solidFill>
          <a:schemeClr val="dk2">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1">
          <a:scrgbClr r="0" g="0" b="0"/>
        </a:effectRef>
        <a:fontRef idx="minor">
          <a:schemeClr val="lt1"/>
        </a:fontRef>
      </dsp:style>
    </dsp:sp>
    <dsp:sp modelId="{91AC1C76-CFBC-4141-8427-1A231A46BE9C}">
      <dsp:nvSpPr>
        <dsp:cNvPr id="0" name=""/>
        <dsp:cNvSpPr/>
      </dsp:nvSpPr>
      <dsp:spPr>
        <a:xfrm rot="16200000">
          <a:off x="-1838084" y="4257738"/>
          <a:ext cx="4637973" cy="9595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533400">
            <a:lnSpc>
              <a:spcPct val="90000"/>
            </a:lnSpc>
            <a:spcBef>
              <a:spcPct val="0"/>
            </a:spcBef>
            <a:spcAft>
              <a:spcPct val="35000"/>
            </a:spcAft>
            <a:buNone/>
          </a:pPr>
          <a:r>
            <a:rPr lang="fr-BE" sz="1200" b="1" u="sng" kern="1200"/>
            <a:t>ISA 315</a:t>
          </a:r>
        </a:p>
      </dsp:txBody>
      <dsp:txXfrm>
        <a:off x="-1838084" y="4257738"/>
        <a:ext cx="4637973" cy="959580"/>
      </dsp:txXfrm>
    </dsp:sp>
    <dsp:sp modelId="{52225281-AD6A-4675-8894-EC62C0FFE8DA}">
      <dsp:nvSpPr>
        <dsp:cNvPr id="0" name=""/>
        <dsp:cNvSpPr/>
      </dsp:nvSpPr>
      <dsp:spPr>
        <a:xfrm>
          <a:off x="1120622" y="659311"/>
          <a:ext cx="3198602" cy="63972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488950">
            <a:lnSpc>
              <a:spcPct val="90000"/>
            </a:lnSpc>
            <a:spcBef>
              <a:spcPct val="0"/>
            </a:spcBef>
            <a:spcAft>
              <a:spcPct val="35000"/>
            </a:spcAft>
            <a:buNone/>
          </a:pPr>
          <a:r>
            <a:rPr lang="fr-BE" sz="1100" u="sng" kern="1200"/>
            <a:t>PROCEDURES ANALYTIQUES PRELIMINAIRES</a:t>
          </a:r>
        </a:p>
        <a:p>
          <a:pPr marL="0" lvl="0" indent="0" algn="l" defTabSz="488950">
            <a:lnSpc>
              <a:spcPct val="90000"/>
            </a:lnSpc>
            <a:spcBef>
              <a:spcPct val="0"/>
            </a:spcBef>
            <a:spcAft>
              <a:spcPct val="35000"/>
            </a:spcAft>
            <a:buNone/>
          </a:pPr>
          <a:r>
            <a:rPr lang="fr-BE" sz="1100" u="none" kern="1200"/>
            <a:t>Evaluation des risques: à util</a:t>
          </a:r>
          <a:r>
            <a:rPr lang="fr-BE" sz="1100" b="0" i="0" u="none" kern="1200"/>
            <a:t>iser par l'auditeur lors de la stratégie d'audit pour évaluer le risque d'anomalies significatives en comparant les performances de l'entité avec les exercices antéreurs et avec le secteur ou des entreprises comparables</a:t>
          </a:r>
        </a:p>
        <a:p>
          <a:pPr marL="0" lvl="0" indent="0" algn="l" defTabSz="488950">
            <a:lnSpc>
              <a:spcPct val="90000"/>
            </a:lnSpc>
            <a:spcBef>
              <a:spcPct val="0"/>
            </a:spcBef>
            <a:spcAft>
              <a:spcPct val="35000"/>
            </a:spcAft>
            <a:buNone/>
          </a:pPr>
          <a:endParaRPr lang="fr-BE" sz="1100" b="0" i="0" u="none" kern="1200"/>
        </a:p>
        <a:p>
          <a:pPr marL="0" lvl="0" indent="0" algn="l" defTabSz="488950">
            <a:lnSpc>
              <a:spcPct val="90000"/>
            </a:lnSpc>
            <a:spcBef>
              <a:spcPct val="0"/>
            </a:spcBef>
            <a:spcAft>
              <a:spcPct val="35000"/>
            </a:spcAft>
            <a:buNone/>
          </a:pPr>
          <a:r>
            <a:rPr lang="fr-BE" sz="1100" b="1" i="0" u="none" kern="1200">
              <a:solidFill>
                <a:srgbClr val="FF0000"/>
              </a:solidFill>
            </a:rPr>
            <a:t>OBLIGATOIRE</a:t>
          </a:r>
        </a:p>
        <a:p>
          <a:pPr marL="0" lvl="0" indent="0" algn="l" defTabSz="488950">
            <a:lnSpc>
              <a:spcPct val="90000"/>
            </a:lnSpc>
            <a:spcBef>
              <a:spcPct val="0"/>
            </a:spcBef>
            <a:spcAft>
              <a:spcPct val="35000"/>
            </a:spcAft>
            <a:buNone/>
          </a:pPr>
          <a:r>
            <a:rPr lang="fr-BE" sz="1100" b="0" i="0" u="none" kern="1200"/>
            <a:t>REF</a:t>
          </a:r>
          <a:endParaRPr lang="fr-BE" sz="1100" u="none" kern="1200"/>
        </a:p>
      </dsp:txBody>
      <dsp:txXfrm>
        <a:off x="1120622" y="659311"/>
        <a:ext cx="3198602" cy="6397204"/>
      </dsp:txXfrm>
    </dsp:sp>
    <dsp:sp modelId="{2E8AEE56-07C1-4F1C-BABB-BD0543FCB6BF}">
      <dsp:nvSpPr>
        <dsp:cNvPr id="0" name=""/>
        <dsp:cNvSpPr/>
      </dsp:nvSpPr>
      <dsp:spPr>
        <a:xfrm>
          <a:off x="4810386" y="659311"/>
          <a:ext cx="1599301" cy="1599301"/>
        </a:xfrm>
        <a:prstGeom prst="chord">
          <a:avLst>
            <a:gd name="adj1" fmla="val 4800000"/>
            <a:gd name="adj2" fmla="val 16800000"/>
          </a:avLst>
        </a:prstGeom>
        <a:solidFill>
          <a:schemeClr val="dk2">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BF5B7F56-D0C7-473A-AC6B-EC69BF9B715C}">
      <dsp:nvSpPr>
        <dsp:cNvPr id="0" name=""/>
        <dsp:cNvSpPr/>
      </dsp:nvSpPr>
      <dsp:spPr>
        <a:xfrm>
          <a:off x="4970316" y="819241"/>
          <a:ext cx="1279440" cy="1279440"/>
        </a:xfrm>
        <a:prstGeom prst="pie">
          <a:avLst>
            <a:gd name="adj1" fmla="val 9000000"/>
            <a:gd name="adj2" fmla="val 16200000"/>
          </a:avLst>
        </a:prstGeom>
        <a:solidFill>
          <a:schemeClr val="dk2">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1">
          <a:scrgbClr r="0" g="0" b="0"/>
        </a:effectRef>
        <a:fontRef idx="minor">
          <a:schemeClr val="lt1"/>
        </a:fontRef>
      </dsp:style>
    </dsp:sp>
    <dsp:sp modelId="{F3426ABD-BB94-4B61-A20D-F4EBD70ABDA4}">
      <dsp:nvSpPr>
        <dsp:cNvPr id="0" name=""/>
        <dsp:cNvSpPr/>
      </dsp:nvSpPr>
      <dsp:spPr>
        <a:xfrm rot="16200000">
          <a:off x="2971189" y="4257738"/>
          <a:ext cx="4637973" cy="9595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488950">
            <a:lnSpc>
              <a:spcPct val="90000"/>
            </a:lnSpc>
            <a:spcBef>
              <a:spcPct val="0"/>
            </a:spcBef>
            <a:spcAft>
              <a:spcPct val="35000"/>
            </a:spcAft>
            <a:buNone/>
          </a:pPr>
          <a:r>
            <a:rPr lang="fr-BE" sz="1100" b="1" u="sng" kern="1200"/>
            <a:t>ISA 520</a:t>
          </a:r>
        </a:p>
      </dsp:txBody>
      <dsp:txXfrm>
        <a:off x="2971189" y="4257738"/>
        <a:ext cx="4637973" cy="959580"/>
      </dsp:txXfrm>
    </dsp:sp>
    <dsp:sp modelId="{64F4796E-4CA0-4FCD-8779-043D5ECADAC6}">
      <dsp:nvSpPr>
        <dsp:cNvPr id="0" name=""/>
        <dsp:cNvSpPr/>
      </dsp:nvSpPr>
      <dsp:spPr>
        <a:xfrm>
          <a:off x="5929896" y="659311"/>
          <a:ext cx="3198602" cy="63972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488950">
            <a:lnSpc>
              <a:spcPct val="90000"/>
            </a:lnSpc>
            <a:spcBef>
              <a:spcPct val="0"/>
            </a:spcBef>
            <a:spcAft>
              <a:spcPct val="35000"/>
            </a:spcAft>
            <a:buNone/>
          </a:pPr>
          <a:r>
            <a:rPr lang="fr-BE" sz="1100" u="sng" kern="1200"/>
            <a:t>PROCEDURES ANALYTIQUES DE SUBSTANCE</a:t>
          </a:r>
        </a:p>
        <a:p>
          <a:pPr marL="0" lvl="0" indent="0" algn="l" defTabSz="488950">
            <a:lnSpc>
              <a:spcPct val="90000"/>
            </a:lnSpc>
            <a:spcBef>
              <a:spcPct val="0"/>
            </a:spcBef>
            <a:spcAft>
              <a:spcPct val="35000"/>
            </a:spcAft>
            <a:buNone/>
          </a:pPr>
          <a:r>
            <a:rPr lang="fr-BE" sz="1100" b="0" i="0" u="none" kern="1200"/>
            <a:t>à utilser par l'auditeur lorsqu'il estimera ces procédures plus efficientes que des tests de détails</a:t>
          </a:r>
          <a:endParaRPr lang="fr-BE" sz="1100" u="sng" kern="1200"/>
        </a:p>
        <a:p>
          <a:pPr marL="0" lvl="0" indent="0" algn="l" defTabSz="488950">
            <a:lnSpc>
              <a:spcPct val="90000"/>
            </a:lnSpc>
            <a:spcBef>
              <a:spcPct val="0"/>
            </a:spcBef>
            <a:spcAft>
              <a:spcPct val="35000"/>
            </a:spcAft>
            <a:buNone/>
          </a:pPr>
          <a:endParaRPr lang="fr-BE" sz="1100" u="sng" kern="1200"/>
        </a:p>
        <a:p>
          <a:pPr marL="0" lvl="0" indent="0" algn="l" defTabSz="488950">
            <a:lnSpc>
              <a:spcPct val="90000"/>
            </a:lnSpc>
            <a:spcBef>
              <a:spcPct val="0"/>
            </a:spcBef>
            <a:spcAft>
              <a:spcPct val="35000"/>
            </a:spcAft>
            <a:buNone/>
          </a:pPr>
          <a:endParaRPr lang="fr-BE" sz="1100" u="sng" kern="1200"/>
        </a:p>
        <a:p>
          <a:pPr marL="0" lvl="0" indent="0" algn="l" defTabSz="488950">
            <a:lnSpc>
              <a:spcPct val="90000"/>
            </a:lnSpc>
            <a:spcBef>
              <a:spcPct val="0"/>
            </a:spcBef>
            <a:spcAft>
              <a:spcPct val="35000"/>
            </a:spcAft>
            <a:buNone/>
          </a:pPr>
          <a:r>
            <a:rPr lang="fr-BE" sz="1100" u="none" kern="1200"/>
            <a:t>A UTILISER, </a:t>
          </a:r>
          <a:r>
            <a:rPr lang="fr-BE" sz="1100" b="1" u="none" kern="1200">
              <a:solidFill>
                <a:srgbClr val="00B050"/>
              </a:solidFill>
            </a:rPr>
            <a:t>SI PERTINENT</a:t>
          </a:r>
          <a:r>
            <a:rPr lang="fr-BE" sz="1100" u="none" kern="1200"/>
            <a:t>, APRES LA REVUE ANALYTIQUE PRELIMINAIRE ET AVANT LES TESTS DE DETAIL ou SIMULTANEMENT / CONJOINTEMENT A DES TESTS DE DETAIL</a:t>
          </a:r>
        </a:p>
      </dsp:txBody>
      <dsp:txXfrm>
        <a:off x="5929896" y="659311"/>
        <a:ext cx="3198602" cy="6397204"/>
      </dsp:txXfrm>
    </dsp:sp>
    <dsp:sp modelId="{A8C648B5-3253-4397-9750-BA3E00F1A4BE}">
      <dsp:nvSpPr>
        <dsp:cNvPr id="0" name=""/>
        <dsp:cNvSpPr/>
      </dsp:nvSpPr>
      <dsp:spPr>
        <a:xfrm>
          <a:off x="9619660" y="659311"/>
          <a:ext cx="1599301" cy="1599301"/>
        </a:xfrm>
        <a:prstGeom prst="chord">
          <a:avLst>
            <a:gd name="adj1" fmla="val 4800000"/>
            <a:gd name="adj2" fmla="val 16800000"/>
          </a:avLst>
        </a:prstGeom>
        <a:solidFill>
          <a:schemeClr val="dk2">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BEC0FE6E-43E9-4A4A-A883-EC9A936F1313}">
      <dsp:nvSpPr>
        <dsp:cNvPr id="0" name=""/>
        <dsp:cNvSpPr/>
      </dsp:nvSpPr>
      <dsp:spPr>
        <a:xfrm>
          <a:off x="9779590" y="819241"/>
          <a:ext cx="1279440" cy="1279440"/>
        </a:xfrm>
        <a:prstGeom prst="pie">
          <a:avLst>
            <a:gd name="adj1" fmla="val 5400000"/>
            <a:gd name="adj2" fmla="val 16200000"/>
          </a:avLst>
        </a:prstGeom>
        <a:solidFill>
          <a:schemeClr val="dk2">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1">
          <a:scrgbClr r="0" g="0" b="0"/>
        </a:effectRef>
        <a:fontRef idx="minor">
          <a:schemeClr val="lt1"/>
        </a:fontRef>
      </dsp:style>
    </dsp:sp>
    <dsp:sp modelId="{3B8A02D1-9BD0-4263-8FC9-DA897115D0C2}">
      <dsp:nvSpPr>
        <dsp:cNvPr id="0" name=""/>
        <dsp:cNvSpPr/>
      </dsp:nvSpPr>
      <dsp:spPr>
        <a:xfrm rot="16200000">
          <a:off x="7780464" y="4257738"/>
          <a:ext cx="4637973" cy="9595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533400">
            <a:lnSpc>
              <a:spcPct val="90000"/>
            </a:lnSpc>
            <a:spcBef>
              <a:spcPct val="0"/>
            </a:spcBef>
            <a:spcAft>
              <a:spcPct val="35000"/>
            </a:spcAft>
            <a:buNone/>
          </a:pPr>
          <a:r>
            <a:rPr lang="fr-BE" sz="1200" b="1" u="sng" kern="1200"/>
            <a:t>ISA 520</a:t>
          </a:r>
        </a:p>
      </dsp:txBody>
      <dsp:txXfrm>
        <a:off x="7780464" y="4257738"/>
        <a:ext cx="4637973" cy="959580"/>
      </dsp:txXfrm>
    </dsp:sp>
    <dsp:sp modelId="{567F4BA0-204F-4BD0-9C80-9A5CB94FC139}">
      <dsp:nvSpPr>
        <dsp:cNvPr id="0" name=""/>
        <dsp:cNvSpPr/>
      </dsp:nvSpPr>
      <dsp:spPr>
        <a:xfrm>
          <a:off x="10739171" y="659311"/>
          <a:ext cx="3198602" cy="63972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488950">
            <a:lnSpc>
              <a:spcPct val="90000"/>
            </a:lnSpc>
            <a:spcBef>
              <a:spcPct val="0"/>
            </a:spcBef>
            <a:spcAft>
              <a:spcPct val="35000"/>
            </a:spcAft>
            <a:buNone/>
          </a:pPr>
          <a:r>
            <a:rPr lang="fr-BE" sz="1100" u="sng" kern="1200"/>
            <a:t>PROCEDURES ANALYTIQUES ETAYANT LE FONDEMENT D'UNE CONCLUSION GENERALE</a:t>
          </a:r>
          <a:endParaRPr lang="fr-BE" sz="1100" kern="1200"/>
        </a:p>
        <a:p>
          <a:pPr marL="0" lvl="0" indent="0" algn="l" defTabSz="488950">
            <a:lnSpc>
              <a:spcPct val="90000"/>
            </a:lnSpc>
            <a:spcBef>
              <a:spcPct val="0"/>
            </a:spcBef>
            <a:spcAft>
              <a:spcPct val="35000"/>
            </a:spcAft>
            <a:buNone/>
          </a:pPr>
          <a:r>
            <a:rPr lang="fr-BE" sz="1100" b="0" i="0" u="none" kern="1200"/>
            <a:t>à utiliser par l'auditeur pour évaluer la cohérence des états financiers finaux avec sa connaissance de l'entité</a:t>
          </a:r>
        </a:p>
        <a:p>
          <a:pPr marL="0" lvl="0" indent="0" algn="l" defTabSz="488950">
            <a:lnSpc>
              <a:spcPct val="90000"/>
            </a:lnSpc>
            <a:spcBef>
              <a:spcPct val="0"/>
            </a:spcBef>
            <a:spcAft>
              <a:spcPct val="35000"/>
            </a:spcAft>
            <a:buNone/>
          </a:pPr>
          <a:endParaRPr lang="fr-BE" sz="1100" b="0" i="0" u="none" kern="1200"/>
        </a:p>
        <a:p>
          <a:pPr marL="0" lvl="0" indent="0" algn="l" defTabSz="488950">
            <a:lnSpc>
              <a:spcPct val="90000"/>
            </a:lnSpc>
            <a:spcBef>
              <a:spcPct val="0"/>
            </a:spcBef>
            <a:spcAft>
              <a:spcPct val="35000"/>
            </a:spcAft>
            <a:buNone/>
          </a:pPr>
          <a:r>
            <a:rPr lang="fr-BE" sz="1100" b="1" i="0" u="none" kern="1200">
              <a:solidFill>
                <a:srgbClr val="FF0000"/>
              </a:solidFill>
            </a:rPr>
            <a:t>OBLIGATOIRE</a:t>
          </a:r>
          <a:endParaRPr lang="fr-BE" sz="1100" b="1" kern="1200">
            <a:solidFill>
              <a:srgbClr val="FF0000"/>
            </a:solidFill>
          </a:endParaRPr>
        </a:p>
        <a:p>
          <a:pPr marL="0" lvl="0" indent="0" algn="l" defTabSz="444500">
            <a:lnSpc>
              <a:spcPct val="90000"/>
            </a:lnSpc>
            <a:spcBef>
              <a:spcPct val="0"/>
            </a:spcBef>
            <a:spcAft>
              <a:spcPct val="35000"/>
            </a:spcAft>
            <a:buNone/>
          </a:pPr>
          <a:r>
            <a:rPr lang="fr-BE" sz="1000" kern="1200"/>
            <a:t>REF</a:t>
          </a:r>
        </a:p>
      </dsp:txBody>
      <dsp:txXfrm>
        <a:off x="10739171" y="659311"/>
        <a:ext cx="3198602" cy="639720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D37F952-D7AF-4A33-899C-0424CF83FA17}">
      <dsp:nvSpPr>
        <dsp:cNvPr id="0" name=""/>
        <dsp:cNvSpPr/>
      </dsp:nvSpPr>
      <dsp:spPr>
        <a:xfrm>
          <a:off x="3891" y="14870"/>
          <a:ext cx="840219" cy="646957"/>
        </a:xfrm>
        <a:prstGeom prst="homePlate">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Objectif du test</a:t>
          </a:r>
        </a:p>
      </dsp:txBody>
      <dsp:txXfrm>
        <a:off x="3891" y="14870"/>
        <a:ext cx="678480" cy="646957"/>
      </dsp:txXfrm>
    </dsp:sp>
    <dsp:sp modelId="{59796A78-47D3-4D7D-8D0B-F6EBF2FF4636}">
      <dsp:nvSpPr>
        <dsp:cNvPr id="0" name=""/>
        <dsp:cNvSpPr/>
      </dsp:nvSpPr>
      <dsp:spPr>
        <a:xfrm>
          <a:off x="520632" y="14870"/>
          <a:ext cx="1471908" cy="64695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Choix du type de procédure</a:t>
          </a:r>
        </a:p>
      </dsp:txBody>
      <dsp:txXfrm>
        <a:off x="844111" y="14870"/>
        <a:ext cx="824951" cy="646957"/>
      </dsp:txXfrm>
    </dsp:sp>
    <dsp:sp modelId="{A9DD8698-3F79-4EC5-8F97-96415323DA47}">
      <dsp:nvSpPr>
        <dsp:cNvPr id="0" name=""/>
        <dsp:cNvSpPr/>
      </dsp:nvSpPr>
      <dsp:spPr>
        <a:xfrm>
          <a:off x="1669062" y="14870"/>
          <a:ext cx="1381269" cy="64695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Choix de(s) assertion(s) couvertes</a:t>
          </a:r>
        </a:p>
      </dsp:txBody>
      <dsp:txXfrm>
        <a:off x="1992541" y="14870"/>
        <a:ext cx="734312" cy="646957"/>
      </dsp:txXfrm>
    </dsp:sp>
    <dsp:sp modelId="{F91F48E2-5645-419D-B416-C24267E7C7E5}">
      <dsp:nvSpPr>
        <dsp:cNvPr id="0" name=""/>
        <dsp:cNvSpPr/>
      </dsp:nvSpPr>
      <dsp:spPr>
        <a:xfrm>
          <a:off x="2726853" y="14870"/>
          <a:ext cx="1354129" cy="64695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Calcul de la valeur attendue</a:t>
          </a:r>
        </a:p>
      </dsp:txBody>
      <dsp:txXfrm>
        <a:off x="3050332" y="14870"/>
        <a:ext cx="707172" cy="646957"/>
      </dsp:txXfrm>
    </dsp:sp>
    <dsp:sp modelId="{54637E05-0DD8-4C02-B48E-EAB81690103A}">
      <dsp:nvSpPr>
        <dsp:cNvPr id="0" name=""/>
        <dsp:cNvSpPr/>
      </dsp:nvSpPr>
      <dsp:spPr>
        <a:xfrm>
          <a:off x="3757504" y="14870"/>
          <a:ext cx="1617393" cy="64695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Evaluation de l'écart acceptable</a:t>
          </a:r>
        </a:p>
      </dsp:txBody>
      <dsp:txXfrm>
        <a:off x="4080983" y="14870"/>
        <a:ext cx="970436" cy="646957"/>
      </dsp:txXfrm>
    </dsp:sp>
    <dsp:sp modelId="{66175A65-7510-4F40-9E71-60405C7E36C4}">
      <dsp:nvSpPr>
        <dsp:cNvPr id="0" name=""/>
        <dsp:cNvSpPr/>
      </dsp:nvSpPr>
      <dsp:spPr>
        <a:xfrm>
          <a:off x="5051419" y="14870"/>
          <a:ext cx="1117958" cy="64695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Calcul de l'écart</a:t>
          </a:r>
        </a:p>
      </dsp:txBody>
      <dsp:txXfrm>
        <a:off x="5374898" y="14870"/>
        <a:ext cx="471001" cy="646957"/>
      </dsp:txXfrm>
    </dsp:sp>
    <dsp:sp modelId="{D94BEA1A-8596-4F7B-A559-A5565C5445B3}">
      <dsp:nvSpPr>
        <dsp:cNvPr id="0" name=""/>
        <dsp:cNvSpPr/>
      </dsp:nvSpPr>
      <dsp:spPr>
        <a:xfrm>
          <a:off x="5845898" y="14870"/>
          <a:ext cx="1435662" cy="64695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Justification de l'écart</a:t>
          </a:r>
        </a:p>
      </dsp:txBody>
      <dsp:txXfrm>
        <a:off x="6169377" y="14870"/>
        <a:ext cx="788705" cy="646957"/>
      </dsp:txXfrm>
    </dsp:sp>
    <dsp:sp modelId="{B1F0F4C2-2075-48E9-A738-EA7611F44291}">
      <dsp:nvSpPr>
        <dsp:cNvPr id="0" name=""/>
        <dsp:cNvSpPr/>
      </dsp:nvSpPr>
      <dsp:spPr>
        <a:xfrm>
          <a:off x="6958082" y="14870"/>
          <a:ext cx="1617393" cy="64695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Tests complémentaires à réaliser</a:t>
          </a:r>
        </a:p>
      </dsp:txBody>
      <dsp:txXfrm>
        <a:off x="7281561" y="14870"/>
        <a:ext cx="970436" cy="646957"/>
      </dsp:txXfrm>
    </dsp:sp>
    <dsp:sp modelId="{5C7C7844-8C74-4BF4-BB15-AF2E316AF19B}">
      <dsp:nvSpPr>
        <dsp:cNvPr id="0" name=""/>
        <dsp:cNvSpPr/>
      </dsp:nvSpPr>
      <dsp:spPr>
        <a:xfrm>
          <a:off x="8251997" y="14870"/>
          <a:ext cx="1443733" cy="64695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Conclusion</a:t>
          </a:r>
        </a:p>
      </dsp:txBody>
      <dsp:txXfrm>
        <a:off x="8575476" y="14870"/>
        <a:ext cx="796776" cy="646957"/>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D37F952-D7AF-4A33-899C-0424CF83FA17}">
      <dsp:nvSpPr>
        <dsp:cNvPr id="0" name=""/>
        <dsp:cNvSpPr/>
      </dsp:nvSpPr>
      <dsp:spPr>
        <a:xfrm>
          <a:off x="3738" y="47261"/>
          <a:ext cx="807215" cy="621544"/>
        </a:xfrm>
        <a:prstGeom prst="homePlate">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Objectif du test</a:t>
          </a:r>
        </a:p>
      </dsp:txBody>
      <dsp:txXfrm>
        <a:off x="3738" y="47261"/>
        <a:ext cx="651829" cy="621544"/>
      </dsp:txXfrm>
    </dsp:sp>
    <dsp:sp modelId="{59796A78-47D3-4D7D-8D0B-F6EBF2FF4636}">
      <dsp:nvSpPr>
        <dsp:cNvPr id="0" name=""/>
        <dsp:cNvSpPr/>
      </dsp:nvSpPr>
      <dsp:spPr>
        <a:xfrm>
          <a:off x="500181" y="47261"/>
          <a:ext cx="1414092"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Choix du type de procédure</a:t>
          </a:r>
        </a:p>
      </dsp:txBody>
      <dsp:txXfrm>
        <a:off x="810953" y="47261"/>
        <a:ext cx="792548" cy="621544"/>
      </dsp:txXfrm>
    </dsp:sp>
    <dsp:sp modelId="{A9DD8698-3F79-4EC5-8F97-96415323DA47}">
      <dsp:nvSpPr>
        <dsp:cNvPr id="0" name=""/>
        <dsp:cNvSpPr/>
      </dsp:nvSpPr>
      <dsp:spPr>
        <a:xfrm>
          <a:off x="1603501" y="47261"/>
          <a:ext cx="1327013"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Choix de(s) assertion(s) couvertes</a:t>
          </a:r>
        </a:p>
      </dsp:txBody>
      <dsp:txXfrm>
        <a:off x="1914273" y="47261"/>
        <a:ext cx="705469" cy="621544"/>
      </dsp:txXfrm>
    </dsp:sp>
    <dsp:sp modelId="{F91F48E2-5645-419D-B416-C24267E7C7E5}">
      <dsp:nvSpPr>
        <dsp:cNvPr id="0" name=""/>
        <dsp:cNvSpPr/>
      </dsp:nvSpPr>
      <dsp:spPr>
        <a:xfrm>
          <a:off x="2619742" y="47261"/>
          <a:ext cx="1300939"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Calcul de la valeur attendue</a:t>
          </a:r>
        </a:p>
      </dsp:txBody>
      <dsp:txXfrm>
        <a:off x="2930514" y="47261"/>
        <a:ext cx="679395" cy="621544"/>
      </dsp:txXfrm>
    </dsp:sp>
    <dsp:sp modelId="{54637E05-0DD8-4C02-B48E-EAB81690103A}">
      <dsp:nvSpPr>
        <dsp:cNvPr id="0" name=""/>
        <dsp:cNvSpPr/>
      </dsp:nvSpPr>
      <dsp:spPr>
        <a:xfrm>
          <a:off x="3609910" y="47261"/>
          <a:ext cx="1553862"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Evaluation de l'écart acceptable</a:t>
          </a:r>
        </a:p>
      </dsp:txBody>
      <dsp:txXfrm>
        <a:off x="3920682" y="47261"/>
        <a:ext cx="932318" cy="621544"/>
      </dsp:txXfrm>
    </dsp:sp>
    <dsp:sp modelId="{66175A65-7510-4F40-9E71-60405C7E36C4}">
      <dsp:nvSpPr>
        <dsp:cNvPr id="0" name=""/>
        <dsp:cNvSpPr/>
      </dsp:nvSpPr>
      <dsp:spPr>
        <a:xfrm>
          <a:off x="4852999" y="47261"/>
          <a:ext cx="1074044"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Calcul de l'écart</a:t>
          </a:r>
        </a:p>
      </dsp:txBody>
      <dsp:txXfrm>
        <a:off x="5163771" y="47261"/>
        <a:ext cx="452500" cy="621544"/>
      </dsp:txXfrm>
    </dsp:sp>
    <dsp:sp modelId="{D94BEA1A-8596-4F7B-A559-A5565C5445B3}">
      <dsp:nvSpPr>
        <dsp:cNvPr id="0" name=""/>
        <dsp:cNvSpPr/>
      </dsp:nvSpPr>
      <dsp:spPr>
        <a:xfrm>
          <a:off x="5616272" y="47261"/>
          <a:ext cx="1379270"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Justification de l'écart</a:t>
          </a:r>
        </a:p>
      </dsp:txBody>
      <dsp:txXfrm>
        <a:off x="5927044" y="47261"/>
        <a:ext cx="757726" cy="621544"/>
      </dsp:txXfrm>
    </dsp:sp>
    <dsp:sp modelId="{B1F0F4C2-2075-48E9-A738-EA7611F44291}">
      <dsp:nvSpPr>
        <dsp:cNvPr id="0" name=""/>
        <dsp:cNvSpPr/>
      </dsp:nvSpPr>
      <dsp:spPr>
        <a:xfrm>
          <a:off x="6684770" y="47261"/>
          <a:ext cx="1553862"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Tests complémentaires à réaliser</a:t>
          </a:r>
        </a:p>
      </dsp:txBody>
      <dsp:txXfrm>
        <a:off x="6995542" y="47261"/>
        <a:ext cx="932318" cy="621544"/>
      </dsp:txXfrm>
    </dsp:sp>
    <dsp:sp modelId="{5C7C7844-8C74-4BF4-BB15-AF2E316AF19B}">
      <dsp:nvSpPr>
        <dsp:cNvPr id="0" name=""/>
        <dsp:cNvSpPr/>
      </dsp:nvSpPr>
      <dsp:spPr>
        <a:xfrm>
          <a:off x="7927859" y="47261"/>
          <a:ext cx="1387023"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Conclusion</a:t>
          </a:r>
        </a:p>
      </dsp:txBody>
      <dsp:txXfrm>
        <a:off x="8238631" y="47261"/>
        <a:ext cx="765479" cy="621544"/>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D37F952-D7AF-4A33-899C-0424CF83FA17}">
      <dsp:nvSpPr>
        <dsp:cNvPr id="0" name=""/>
        <dsp:cNvSpPr/>
      </dsp:nvSpPr>
      <dsp:spPr>
        <a:xfrm>
          <a:off x="3738" y="47261"/>
          <a:ext cx="807215" cy="621544"/>
        </a:xfrm>
        <a:prstGeom prst="homePlate">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Objectif du test</a:t>
          </a:r>
        </a:p>
      </dsp:txBody>
      <dsp:txXfrm>
        <a:off x="3738" y="47261"/>
        <a:ext cx="651829" cy="621544"/>
      </dsp:txXfrm>
    </dsp:sp>
    <dsp:sp modelId="{59796A78-47D3-4D7D-8D0B-F6EBF2FF4636}">
      <dsp:nvSpPr>
        <dsp:cNvPr id="0" name=""/>
        <dsp:cNvSpPr/>
      </dsp:nvSpPr>
      <dsp:spPr>
        <a:xfrm>
          <a:off x="500181" y="47261"/>
          <a:ext cx="1414092"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Choix du type de procédure</a:t>
          </a:r>
        </a:p>
      </dsp:txBody>
      <dsp:txXfrm>
        <a:off x="810953" y="47261"/>
        <a:ext cx="792548" cy="621544"/>
      </dsp:txXfrm>
    </dsp:sp>
    <dsp:sp modelId="{A9DD8698-3F79-4EC5-8F97-96415323DA47}">
      <dsp:nvSpPr>
        <dsp:cNvPr id="0" name=""/>
        <dsp:cNvSpPr/>
      </dsp:nvSpPr>
      <dsp:spPr>
        <a:xfrm>
          <a:off x="1603501" y="47261"/>
          <a:ext cx="1327013"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Choix de(s) assertion(s) couvertes</a:t>
          </a:r>
        </a:p>
      </dsp:txBody>
      <dsp:txXfrm>
        <a:off x="1914273" y="47261"/>
        <a:ext cx="705469" cy="621544"/>
      </dsp:txXfrm>
    </dsp:sp>
    <dsp:sp modelId="{F91F48E2-5645-419D-B416-C24267E7C7E5}">
      <dsp:nvSpPr>
        <dsp:cNvPr id="0" name=""/>
        <dsp:cNvSpPr/>
      </dsp:nvSpPr>
      <dsp:spPr>
        <a:xfrm>
          <a:off x="2619742" y="47261"/>
          <a:ext cx="1300939"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Calcul de la valeur attendue</a:t>
          </a:r>
        </a:p>
      </dsp:txBody>
      <dsp:txXfrm>
        <a:off x="2930514" y="47261"/>
        <a:ext cx="679395" cy="621544"/>
      </dsp:txXfrm>
    </dsp:sp>
    <dsp:sp modelId="{54637E05-0DD8-4C02-B48E-EAB81690103A}">
      <dsp:nvSpPr>
        <dsp:cNvPr id="0" name=""/>
        <dsp:cNvSpPr/>
      </dsp:nvSpPr>
      <dsp:spPr>
        <a:xfrm>
          <a:off x="3609910" y="47261"/>
          <a:ext cx="1553862"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Evaluation de l'écart acceptable</a:t>
          </a:r>
        </a:p>
      </dsp:txBody>
      <dsp:txXfrm>
        <a:off x="3920682" y="47261"/>
        <a:ext cx="932318" cy="621544"/>
      </dsp:txXfrm>
    </dsp:sp>
    <dsp:sp modelId="{66175A65-7510-4F40-9E71-60405C7E36C4}">
      <dsp:nvSpPr>
        <dsp:cNvPr id="0" name=""/>
        <dsp:cNvSpPr/>
      </dsp:nvSpPr>
      <dsp:spPr>
        <a:xfrm>
          <a:off x="4852999" y="47261"/>
          <a:ext cx="1074044"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Calcul de l'écart</a:t>
          </a:r>
        </a:p>
      </dsp:txBody>
      <dsp:txXfrm>
        <a:off x="5163771" y="47261"/>
        <a:ext cx="452500" cy="621544"/>
      </dsp:txXfrm>
    </dsp:sp>
    <dsp:sp modelId="{D94BEA1A-8596-4F7B-A559-A5565C5445B3}">
      <dsp:nvSpPr>
        <dsp:cNvPr id="0" name=""/>
        <dsp:cNvSpPr/>
      </dsp:nvSpPr>
      <dsp:spPr>
        <a:xfrm>
          <a:off x="5616272" y="47261"/>
          <a:ext cx="1379270"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Justification de l'écart</a:t>
          </a:r>
        </a:p>
      </dsp:txBody>
      <dsp:txXfrm>
        <a:off x="5927044" y="47261"/>
        <a:ext cx="757726" cy="621544"/>
      </dsp:txXfrm>
    </dsp:sp>
    <dsp:sp modelId="{B1F0F4C2-2075-48E9-A738-EA7611F44291}">
      <dsp:nvSpPr>
        <dsp:cNvPr id="0" name=""/>
        <dsp:cNvSpPr/>
      </dsp:nvSpPr>
      <dsp:spPr>
        <a:xfrm>
          <a:off x="6684770" y="47261"/>
          <a:ext cx="1553862"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Tests complémentaires à réaliser</a:t>
          </a:r>
        </a:p>
      </dsp:txBody>
      <dsp:txXfrm>
        <a:off x="6995542" y="47261"/>
        <a:ext cx="932318" cy="621544"/>
      </dsp:txXfrm>
    </dsp:sp>
    <dsp:sp modelId="{5C7C7844-8C74-4BF4-BB15-AF2E316AF19B}">
      <dsp:nvSpPr>
        <dsp:cNvPr id="0" name=""/>
        <dsp:cNvSpPr/>
      </dsp:nvSpPr>
      <dsp:spPr>
        <a:xfrm>
          <a:off x="7927859" y="47261"/>
          <a:ext cx="1387023"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Conclusion</a:t>
          </a:r>
        </a:p>
      </dsp:txBody>
      <dsp:txXfrm>
        <a:off x="8238631" y="47261"/>
        <a:ext cx="765479" cy="621544"/>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D37F952-D7AF-4A33-899C-0424CF83FA17}">
      <dsp:nvSpPr>
        <dsp:cNvPr id="0" name=""/>
        <dsp:cNvSpPr/>
      </dsp:nvSpPr>
      <dsp:spPr>
        <a:xfrm>
          <a:off x="3738" y="47261"/>
          <a:ext cx="807215" cy="621544"/>
        </a:xfrm>
        <a:prstGeom prst="homePlate">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Objectif du test</a:t>
          </a:r>
        </a:p>
      </dsp:txBody>
      <dsp:txXfrm>
        <a:off x="3738" y="47261"/>
        <a:ext cx="651829" cy="621544"/>
      </dsp:txXfrm>
    </dsp:sp>
    <dsp:sp modelId="{59796A78-47D3-4D7D-8D0B-F6EBF2FF4636}">
      <dsp:nvSpPr>
        <dsp:cNvPr id="0" name=""/>
        <dsp:cNvSpPr/>
      </dsp:nvSpPr>
      <dsp:spPr>
        <a:xfrm>
          <a:off x="500181" y="47261"/>
          <a:ext cx="1414092"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Choix du type de procédure</a:t>
          </a:r>
        </a:p>
      </dsp:txBody>
      <dsp:txXfrm>
        <a:off x="810953" y="47261"/>
        <a:ext cx="792548" cy="621544"/>
      </dsp:txXfrm>
    </dsp:sp>
    <dsp:sp modelId="{A9DD8698-3F79-4EC5-8F97-96415323DA47}">
      <dsp:nvSpPr>
        <dsp:cNvPr id="0" name=""/>
        <dsp:cNvSpPr/>
      </dsp:nvSpPr>
      <dsp:spPr>
        <a:xfrm>
          <a:off x="1603501" y="47261"/>
          <a:ext cx="1327013"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Choix de(s) assertion(s) couvertes</a:t>
          </a:r>
        </a:p>
      </dsp:txBody>
      <dsp:txXfrm>
        <a:off x="1914273" y="47261"/>
        <a:ext cx="705469" cy="621544"/>
      </dsp:txXfrm>
    </dsp:sp>
    <dsp:sp modelId="{F91F48E2-5645-419D-B416-C24267E7C7E5}">
      <dsp:nvSpPr>
        <dsp:cNvPr id="0" name=""/>
        <dsp:cNvSpPr/>
      </dsp:nvSpPr>
      <dsp:spPr>
        <a:xfrm>
          <a:off x="2619742" y="47261"/>
          <a:ext cx="1300939"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Calcul de la valeur attendue</a:t>
          </a:r>
        </a:p>
      </dsp:txBody>
      <dsp:txXfrm>
        <a:off x="2930514" y="47261"/>
        <a:ext cx="679395" cy="621544"/>
      </dsp:txXfrm>
    </dsp:sp>
    <dsp:sp modelId="{54637E05-0DD8-4C02-B48E-EAB81690103A}">
      <dsp:nvSpPr>
        <dsp:cNvPr id="0" name=""/>
        <dsp:cNvSpPr/>
      </dsp:nvSpPr>
      <dsp:spPr>
        <a:xfrm>
          <a:off x="3609910" y="47261"/>
          <a:ext cx="1553862"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Evaluation de l'écart acceptable</a:t>
          </a:r>
        </a:p>
      </dsp:txBody>
      <dsp:txXfrm>
        <a:off x="3920682" y="47261"/>
        <a:ext cx="932318" cy="621544"/>
      </dsp:txXfrm>
    </dsp:sp>
    <dsp:sp modelId="{66175A65-7510-4F40-9E71-60405C7E36C4}">
      <dsp:nvSpPr>
        <dsp:cNvPr id="0" name=""/>
        <dsp:cNvSpPr/>
      </dsp:nvSpPr>
      <dsp:spPr>
        <a:xfrm>
          <a:off x="4852999" y="47261"/>
          <a:ext cx="1074044"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Calcul de l'écart</a:t>
          </a:r>
        </a:p>
      </dsp:txBody>
      <dsp:txXfrm>
        <a:off x="5163771" y="47261"/>
        <a:ext cx="452500" cy="621544"/>
      </dsp:txXfrm>
    </dsp:sp>
    <dsp:sp modelId="{D94BEA1A-8596-4F7B-A559-A5565C5445B3}">
      <dsp:nvSpPr>
        <dsp:cNvPr id="0" name=""/>
        <dsp:cNvSpPr/>
      </dsp:nvSpPr>
      <dsp:spPr>
        <a:xfrm>
          <a:off x="5616272" y="47261"/>
          <a:ext cx="1379270"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Justification de l'écart</a:t>
          </a:r>
        </a:p>
      </dsp:txBody>
      <dsp:txXfrm>
        <a:off x="5927044" y="47261"/>
        <a:ext cx="757726" cy="621544"/>
      </dsp:txXfrm>
    </dsp:sp>
    <dsp:sp modelId="{B1F0F4C2-2075-48E9-A738-EA7611F44291}">
      <dsp:nvSpPr>
        <dsp:cNvPr id="0" name=""/>
        <dsp:cNvSpPr/>
      </dsp:nvSpPr>
      <dsp:spPr>
        <a:xfrm>
          <a:off x="6684770" y="47261"/>
          <a:ext cx="1553862"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Tests complémentaires à réaliser</a:t>
          </a:r>
        </a:p>
      </dsp:txBody>
      <dsp:txXfrm>
        <a:off x="6995542" y="47261"/>
        <a:ext cx="932318" cy="621544"/>
      </dsp:txXfrm>
    </dsp:sp>
    <dsp:sp modelId="{5C7C7844-8C74-4BF4-BB15-AF2E316AF19B}">
      <dsp:nvSpPr>
        <dsp:cNvPr id="0" name=""/>
        <dsp:cNvSpPr/>
      </dsp:nvSpPr>
      <dsp:spPr>
        <a:xfrm>
          <a:off x="7927859" y="47261"/>
          <a:ext cx="1387023" cy="621544"/>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Conclusion</a:t>
          </a:r>
        </a:p>
      </dsp:txBody>
      <dsp:txXfrm>
        <a:off x="8238631" y="47261"/>
        <a:ext cx="765479" cy="621544"/>
      </dsp:txXfrm>
    </dsp:sp>
  </dsp:spTree>
</dsp:drawing>
</file>

<file path=xl/diagrams/layout1.xml><?xml version="1.0" encoding="utf-8"?>
<dgm:layoutDef xmlns:dgm="http://schemas.openxmlformats.org/drawingml/2006/diagram" xmlns:a="http://schemas.openxmlformats.org/drawingml/2006/main" uniqueId="urn:microsoft.com/office/officeart/2009/3/layout/PieProcess">
  <dgm:title val=""/>
  <dgm:desc val=""/>
  <dgm:catLst>
    <dgm:cat type="list" pri="8600"/>
    <dgm:cat type="process" pri="4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One val="branch"/>
      <dgm:animLvl val="lvl"/>
    </dgm:varLst>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constrLst>
      <dgm:constr type="primFontSz" for="des" forName="Parent" val="65"/>
      <dgm:constr type="primFontSz" for="des" forName="Child" refType="primFontSz" refFor="des" refForName="Parent" op="lte"/>
      <dgm:constr type="w" for="ch" forName="composite" refType="w"/>
      <dgm:constr type="h" for="ch" forName="composite" refType="h"/>
      <dgm:constr type="w" for="ch" forName="ParentComposite" refType="w" fact="0.5"/>
      <dgm:constr type="h" for="ch" forName="ParentComposite" refType="h"/>
      <dgm:constr type="w" for="ch" forName="negSibTrans" refType="h" refFor="ch" refForName="composite" fact="-0.075"/>
      <dgm:constr type="w" for="ch" forName="sibTrans" refType="w" refFor="ch" refForName="composite" fact="0.0425"/>
    </dgm:constrLst>
    <dgm:forEach name="nodesForEach" axis="ch" ptType="node" cnt="7">
      <dgm:layoutNode name="ParentComposite">
        <dgm:alg type="composite">
          <dgm:param type="ar" val="0.25"/>
        </dgm:alg>
        <dgm:shape xmlns:r="http://schemas.openxmlformats.org/officeDocument/2006/relationships" r:blip="">
          <dgm:adjLst/>
        </dgm:shape>
        <dgm:choose name="Name4">
          <dgm:if name="Name5" func="var" arg="dir" op="equ" val="norm">
            <dgm:constrLst>
              <dgm:constr type="l" for="ch" forName="Parent" refType="w" fact="0"/>
              <dgm:constr type="t" for="ch" forName="Parent" refType="h" fact="0.275"/>
              <dgm:constr type="w" for="ch" forName="Parent" refType="w" fact="0.6"/>
              <dgm:constr type="h" for="ch" forName="Parent" refType="h" fact="0.725"/>
              <dgm:constr type="l" for="ch" forName="Chord" refType="w" fact="0"/>
              <dgm:constr type="t" for="ch" forName="Chord" refType="h" fact="0"/>
              <dgm:constr type="w" for="ch" forName="Chord" refType="w"/>
              <dgm:constr type="h" for="ch" forName="Chord" refType="h" fact="0.25"/>
              <dgm:constr type="l" for="ch" forName="Pie" refType="w" fact="0.1"/>
              <dgm:constr type="t" for="ch" forName="Pie" refType="h" fact="0.025"/>
              <dgm:constr type="w" for="ch" forName="Pie" refType="w" fact="0.8"/>
              <dgm:constr type="h" for="ch" forName="Pie" refType="h" fact="0.2"/>
            </dgm:constrLst>
          </dgm:if>
          <dgm:else name="Name6">
            <dgm:constrLst>
              <dgm:constr type="r" for="ch" forName="Parent" refType="w"/>
              <dgm:constr type="t" for="ch" forName="Parent" refType="h" fact="0.275"/>
              <dgm:constr type="w" for="ch" forName="Parent" refType="w" fact="0.6"/>
              <dgm:constr type="h" for="ch" forName="Parent" refType="h" fact="0.725"/>
              <dgm:constr type="r" for="ch" forName="Chord" refType="w"/>
              <dgm:constr type="t" for="ch" forName="Chord" refType="h" fact="0"/>
              <dgm:constr type="w" for="ch" forName="Chord" refType="w"/>
              <dgm:constr type="h" for="ch" forName="Chord" refType="h" fact="0.25"/>
              <dgm:constr type="r" for="ch" forName="Pie" refType="w" fact="0.9"/>
              <dgm:constr type="t" for="ch" forName="Pie" refType="h" fact="0.025"/>
              <dgm:constr type="w" for="ch" forName="Pie" refType="w" fact="0.8"/>
              <dgm:constr type="h" for="ch" forName="Pie" refType="h" fact="0.2"/>
            </dgm:constrLst>
          </dgm:else>
        </dgm:choose>
        <dgm:layoutNode name="Chord" styleLbl="bgShp">
          <dgm:alg type="sp"/>
          <dgm:choose name="Name7">
            <dgm:if name="Name8" func="var" arg="dir" op="equ" val="norm">
              <dgm:shape xmlns:r="http://schemas.openxmlformats.org/officeDocument/2006/relationships" type="chord" r:blip="">
                <dgm:adjLst>
                  <dgm:adj idx="1" val="80"/>
                  <dgm:adj idx="2" val="-80"/>
                </dgm:adjLst>
              </dgm:shape>
            </dgm:if>
            <dgm:else name="Name9">
              <dgm:shape xmlns:r="http://schemas.openxmlformats.org/officeDocument/2006/relationships" rot="180" type="chord" r:blip="">
                <dgm:adjLst>
                  <dgm:adj idx="1" val="80"/>
                  <dgm:adj idx="2" val="-80"/>
                </dgm:adjLst>
              </dgm:shape>
            </dgm:else>
          </dgm:choose>
          <dgm:presOf/>
        </dgm:layoutNode>
        <dgm:layoutNode name="Pie" styleLbl="alignNode1">
          <dgm:alg type="sp"/>
          <dgm:choose name="Name10">
            <dgm:if name="Name11" func="var" arg="dir" op="equ" val="norm">
              <dgm:choose name="Name12">
                <dgm:if name="Name13" axis="precedSib" ptType="node" func="cnt" op="equ" val="0">
                  <dgm:choose name="Name14">
                    <dgm:if name="Name15" axis="followSib" ptType="node" func="cnt" op="equ" val="0">
                      <dgm:shape xmlns:r="http://schemas.openxmlformats.org/officeDocument/2006/relationships" type="pie" r:blip="">
                        <dgm:adjLst>
                          <dgm:adj idx="1" val="90"/>
                          <dgm:adj idx="2" val="-90"/>
                        </dgm:adjLst>
                      </dgm:shape>
                    </dgm:if>
                    <dgm:if name="Name16" axis="followSib" ptType="node" func="cnt" op="equ" val="1">
                      <dgm:shape xmlns:r="http://schemas.openxmlformats.org/officeDocument/2006/relationships" type="pie" r:blip="">
                        <dgm:adjLst>
                          <dgm:adj idx="1" val="180"/>
                          <dgm:adj idx="2" val="-90"/>
                        </dgm:adjLst>
                      </dgm:shape>
                    </dgm:if>
                    <dgm:if name="Name17" axis="followSib" ptType="node" func="cnt" op="equ" val="2">
                      <dgm:shape xmlns:r="http://schemas.openxmlformats.org/officeDocument/2006/relationships" type="pie" r:blip="">
                        <dgm:adjLst>
                          <dgm:adj idx="1" val="-150"/>
                          <dgm:adj idx="2" val="-90"/>
                        </dgm:adjLst>
                      </dgm:shape>
                    </dgm:if>
                    <dgm:if name="Name18" axis="followSib" ptType="node" func="cnt" op="equ" val="3">
                      <dgm:shape xmlns:r="http://schemas.openxmlformats.org/officeDocument/2006/relationships" type="pie" r:blip="">
                        <dgm:adjLst>
                          <dgm:adj idx="1" val="-135"/>
                          <dgm:adj idx="2" val="-90"/>
                        </dgm:adjLst>
                      </dgm:shape>
                    </dgm:if>
                    <dgm:if name="Name19" axis="followSib" ptType="node" func="cnt" op="equ" val="4">
                      <dgm:shape xmlns:r="http://schemas.openxmlformats.org/officeDocument/2006/relationships" type="pie" r:blip="">
                        <dgm:adjLst>
                          <dgm:adj idx="1" val="-126"/>
                          <dgm:adj idx="2" val="-90"/>
                        </dgm:adjLst>
                      </dgm:shape>
                    </dgm:if>
                    <dgm:if name="Name20" axis="followSib" ptType="node" func="cnt" op="equ" val="5">
                      <dgm:shape xmlns:r="http://schemas.openxmlformats.org/officeDocument/2006/relationships" type="pie" r:blip="">
                        <dgm:adjLst>
                          <dgm:adj idx="1" val="-120"/>
                          <dgm:adj idx="2" val="-90"/>
                        </dgm:adjLst>
                      </dgm:shape>
                    </dgm:if>
                    <dgm:else name="Name21">
                      <dgm:shape xmlns:r="http://schemas.openxmlformats.org/officeDocument/2006/relationships" type="pie" r:blip="">
                        <dgm:adjLst>
                          <dgm:adj idx="1" val="-115.7143"/>
                          <dgm:adj idx="2" val="-90"/>
                        </dgm:adjLst>
                      </dgm:shape>
                    </dgm:else>
                  </dgm:choose>
                </dgm:if>
                <dgm:if name="Name22" axis="precedSib" ptType="node" func="cnt" op="equ" val="1">
                  <dgm:choose name="Name23">
                    <dgm:if name="Name24" axis="followSib" ptType="node" func="cnt" op="equ" val="0">
                      <dgm:shape xmlns:r="http://schemas.openxmlformats.org/officeDocument/2006/relationships" type="pie" r:blip="">
                        <dgm:adjLst>
                          <dgm:adj idx="1" val="90"/>
                          <dgm:adj idx="2" val="-90"/>
                        </dgm:adjLst>
                      </dgm:shape>
                    </dgm:if>
                    <dgm:if name="Name25" axis="followSib" ptType="node" func="cnt" op="equ" val="1">
                      <dgm:shape xmlns:r="http://schemas.openxmlformats.org/officeDocument/2006/relationships" type="pie" r:blip="">
                        <dgm:adjLst>
                          <dgm:adj idx="1" val="150"/>
                          <dgm:adj idx="2" val="-90"/>
                        </dgm:adjLst>
                      </dgm:shape>
                    </dgm:if>
                    <dgm:if name="Name26" axis="followSib" ptType="node" func="cnt" op="equ" val="2">
                      <dgm:shape xmlns:r="http://schemas.openxmlformats.org/officeDocument/2006/relationships" type="pie" r:blip="">
                        <dgm:adjLst>
                          <dgm:adj idx="1" val="180"/>
                          <dgm:adj idx="2" val="-90"/>
                        </dgm:adjLst>
                      </dgm:shape>
                    </dgm:if>
                    <dgm:if name="Name27" axis="followSib" ptType="node" func="cnt" op="equ" val="3">
                      <dgm:shape xmlns:r="http://schemas.openxmlformats.org/officeDocument/2006/relationships" type="pie" r:blip="">
                        <dgm:adjLst>
                          <dgm:adj idx="1" val="-162"/>
                          <dgm:adj idx="2" val="-90"/>
                        </dgm:adjLst>
                      </dgm:shape>
                    </dgm:if>
                    <dgm:if name="Name28" axis="followSib" ptType="node" func="cnt" op="equ" val="4">
                      <dgm:shape xmlns:r="http://schemas.openxmlformats.org/officeDocument/2006/relationships" type="pie" r:blip="">
                        <dgm:adjLst>
                          <dgm:adj idx="1" val="-150"/>
                          <dgm:adj idx="2" val="-90"/>
                        </dgm:adjLst>
                      </dgm:shape>
                    </dgm:if>
                    <dgm:else name="Name29">
                      <dgm:shape xmlns:r="http://schemas.openxmlformats.org/officeDocument/2006/relationships" type="pie" r:blip="">
                        <dgm:adjLst>
                          <dgm:adj idx="1" val="-141.4286"/>
                          <dgm:adj idx="2" val="-90"/>
                        </dgm:adjLst>
                      </dgm:shape>
                    </dgm:else>
                  </dgm:choose>
                </dgm:if>
                <dgm:if name="Name30" axis="precedSib" ptType="node" func="cnt" op="equ" val="2">
                  <dgm:choose name="Name31">
                    <dgm:if name="Name32" axis="followSib" ptType="node" func="cnt" op="equ" val="0">
                      <dgm:shape xmlns:r="http://schemas.openxmlformats.org/officeDocument/2006/relationships" type="pie" r:blip="">
                        <dgm:adjLst>
                          <dgm:adj idx="1" val="90"/>
                          <dgm:adj idx="2" val="-90"/>
                        </dgm:adjLst>
                      </dgm:shape>
                    </dgm:if>
                    <dgm:if name="Name33" axis="followSib" ptType="node" func="cnt" op="equ" val="1">
                      <dgm:shape xmlns:r="http://schemas.openxmlformats.org/officeDocument/2006/relationships" type="pie" r:blip="">
                        <dgm:adjLst>
                          <dgm:adj idx="1" val="135"/>
                          <dgm:adj idx="2" val="-90"/>
                        </dgm:adjLst>
                      </dgm:shape>
                    </dgm:if>
                    <dgm:if name="Name34" axis="followSib" ptType="node" func="cnt" op="equ" val="2">
                      <dgm:shape xmlns:r="http://schemas.openxmlformats.org/officeDocument/2006/relationships" type="pie" r:blip="">
                        <dgm:adjLst>
                          <dgm:adj idx="1" val="162"/>
                          <dgm:adj idx="2" val="-90"/>
                        </dgm:adjLst>
                      </dgm:shape>
                    </dgm:if>
                    <dgm:if name="Name35" axis="followSib" ptType="node" func="cnt" op="equ" val="3">
                      <dgm:shape xmlns:r="http://schemas.openxmlformats.org/officeDocument/2006/relationships" type="pie" r:blip="">
                        <dgm:adjLst>
                          <dgm:adj idx="1" val="180"/>
                          <dgm:adj idx="2" val="-90"/>
                        </dgm:adjLst>
                      </dgm:shape>
                    </dgm:if>
                    <dgm:else name="Name36">
                      <dgm:shape xmlns:r="http://schemas.openxmlformats.org/officeDocument/2006/relationships" type="pie" r:blip="">
                        <dgm:adjLst>
                          <dgm:adj idx="1" val="-167.1429"/>
                          <dgm:adj idx="2" val="-90"/>
                        </dgm:adjLst>
                      </dgm:shape>
                    </dgm:else>
                  </dgm:choose>
                </dgm:if>
                <dgm:if name="Name37" axis="precedSib" ptType="node" func="cnt" op="equ" val="3">
                  <dgm:choose name="Name38">
                    <dgm:if name="Name39" axis="followSib" ptType="node" func="cnt" op="equ" val="0">
                      <dgm:shape xmlns:r="http://schemas.openxmlformats.org/officeDocument/2006/relationships" type="pie" r:blip="">
                        <dgm:adjLst>
                          <dgm:adj idx="1" val="90"/>
                          <dgm:adj idx="2" val="-90"/>
                        </dgm:adjLst>
                      </dgm:shape>
                    </dgm:if>
                    <dgm:if name="Name40" axis="followSib" ptType="node" func="cnt" op="equ" val="1">
                      <dgm:shape xmlns:r="http://schemas.openxmlformats.org/officeDocument/2006/relationships" type="pie" r:blip="">
                        <dgm:adjLst>
                          <dgm:adj idx="1" val="126"/>
                          <dgm:adj idx="2" val="-90"/>
                        </dgm:adjLst>
                      </dgm:shape>
                    </dgm:if>
                    <dgm:if name="Name41" axis="followSib" ptType="node" func="cnt" op="equ" val="2">
                      <dgm:shape xmlns:r="http://schemas.openxmlformats.org/officeDocument/2006/relationships" type="pie" r:blip="">
                        <dgm:adjLst>
                          <dgm:adj idx="1" val="150"/>
                          <dgm:adj idx="2" val="-90"/>
                        </dgm:adjLst>
                      </dgm:shape>
                    </dgm:if>
                    <dgm:else name="Name42">
                      <dgm:shape xmlns:r="http://schemas.openxmlformats.org/officeDocument/2006/relationships" type="pie" r:blip="">
                        <dgm:adjLst>
                          <dgm:adj idx="1" val="167.1429"/>
                          <dgm:adj idx="2" val="-90"/>
                        </dgm:adjLst>
                      </dgm:shape>
                    </dgm:else>
                  </dgm:choose>
                </dgm:if>
                <dgm:if name="Name43" axis="precedSib" ptType="node" func="cnt" op="equ" val="4">
                  <dgm:choose name="Name44">
                    <dgm:if name="Name45" axis="followSib" ptType="node" func="cnt" op="equ" val="0">
                      <dgm:shape xmlns:r="http://schemas.openxmlformats.org/officeDocument/2006/relationships" type="pie" r:blip="">
                        <dgm:adjLst>
                          <dgm:adj idx="1" val="90"/>
                          <dgm:adj idx="2" val="-90"/>
                        </dgm:adjLst>
                      </dgm:shape>
                    </dgm:if>
                    <dgm:if name="Name46" axis="followSib" ptType="node" func="cnt" op="equ" val="1">
                      <dgm:shape xmlns:r="http://schemas.openxmlformats.org/officeDocument/2006/relationships" type="pie" r:blip="">
                        <dgm:adjLst>
                          <dgm:adj idx="1" val="120"/>
                          <dgm:adj idx="2" val="-90"/>
                        </dgm:adjLst>
                      </dgm:shape>
                    </dgm:if>
                    <dgm:else name="Name47">
                      <dgm:shape xmlns:r="http://schemas.openxmlformats.org/officeDocument/2006/relationships" type="pie" r:blip="">
                        <dgm:adjLst>
                          <dgm:adj idx="1" val="141.4286"/>
                          <dgm:adj idx="2" val="-90"/>
                        </dgm:adjLst>
                      </dgm:shape>
                    </dgm:else>
                  </dgm:choose>
                </dgm:if>
                <dgm:if name="Name48" axis="precedSib" ptType="node" func="cnt" op="equ" val="5">
                  <dgm:choose name="Name49">
                    <dgm:if name="Name50" axis="followSib" ptType="node" func="cnt" op="equ" val="0">
                      <dgm:shape xmlns:r="http://schemas.openxmlformats.org/officeDocument/2006/relationships" type="pie" r:blip="">
                        <dgm:adjLst>
                          <dgm:adj idx="1" val="90"/>
                          <dgm:adj idx="2" val="-90"/>
                        </dgm:adjLst>
                      </dgm:shape>
                    </dgm:if>
                    <dgm:else name="Name51">
                      <dgm:shape xmlns:r="http://schemas.openxmlformats.org/officeDocument/2006/relationships" type="pie" r:blip="">
                        <dgm:adjLst>
                          <dgm:adj idx="1" val="115.7143"/>
                          <dgm:adj idx="2" val="-90"/>
                        </dgm:adjLst>
                      </dgm:shape>
                    </dgm:else>
                  </dgm:choose>
                </dgm:if>
                <dgm:else name="Name52">
                  <dgm:shape xmlns:r="http://schemas.openxmlformats.org/officeDocument/2006/relationships" type="pie" r:blip="">
                    <dgm:adjLst>
                      <dgm:adj idx="1" val="90"/>
                      <dgm:adj idx="2" val="-90"/>
                    </dgm:adjLst>
                  </dgm:shape>
                </dgm:else>
              </dgm:choose>
            </dgm:if>
            <dgm:else name="Name53">
              <dgm:choose name="Name54">
                <dgm:if name="Name55" axis="precedSib" ptType="node" func="cnt" op="equ" val="0">
                  <dgm:choose name="Name56">
                    <dgm:if name="Name57" axis="followSib" ptType="node" func="cnt" op="equ" val="0">
                      <dgm:shape xmlns:r="http://schemas.openxmlformats.org/officeDocument/2006/relationships" rot="180" type="pie" r:blip="">
                        <dgm:adjLst>
                          <dgm:adj idx="1" val="90"/>
                          <dgm:adj idx="2" val="-90"/>
                        </dgm:adjLst>
                      </dgm:shape>
                    </dgm:if>
                    <dgm:if name="Name58" axis="followSib" ptType="node" func="cnt" op="equ" val="1">
                      <dgm:shape xmlns:r="http://schemas.openxmlformats.org/officeDocument/2006/relationships" rot="180" type="pie" r:blip="">
                        <dgm:adjLst>
                          <dgm:adj idx="1" val="90"/>
                          <dgm:adj idx="2" val="180"/>
                        </dgm:adjLst>
                      </dgm:shape>
                    </dgm:if>
                    <dgm:if name="Name59" axis="followSib" ptType="node" func="cnt" op="equ" val="2">
                      <dgm:shape xmlns:r="http://schemas.openxmlformats.org/officeDocument/2006/relationships" rot="180" type="pie" r:blip="">
                        <dgm:adjLst>
                          <dgm:adj idx="1" val="90"/>
                          <dgm:adj idx="2" val="150"/>
                        </dgm:adjLst>
                      </dgm:shape>
                    </dgm:if>
                    <dgm:if name="Name60" axis="followSib" ptType="node" func="cnt" op="equ" val="3">
                      <dgm:shape xmlns:r="http://schemas.openxmlformats.org/officeDocument/2006/relationships" rot="180" type="pie" r:blip="">
                        <dgm:adjLst>
                          <dgm:adj idx="1" val="90"/>
                          <dgm:adj idx="2" val="135"/>
                        </dgm:adjLst>
                      </dgm:shape>
                    </dgm:if>
                    <dgm:if name="Name61" axis="followSib" ptType="node" func="cnt" op="equ" val="4">
                      <dgm:shape xmlns:r="http://schemas.openxmlformats.org/officeDocument/2006/relationships" rot="180" type="pie" r:blip="">
                        <dgm:adjLst>
                          <dgm:adj idx="1" val="90"/>
                          <dgm:adj idx="2" val="126"/>
                        </dgm:adjLst>
                      </dgm:shape>
                    </dgm:if>
                    <dgm:if name="Name62" axis="followSib" ptType="node" func="cnt" op="equ" val="5">
                      <dgm:shape xmlns:r="http://schemas.openxmlformats.org/officeDocument/2006/relationships" rot="180" type="pie" r:blip="">
                        <dgm:adjLst>
                          <dgm:adj idx="1" val="90"/>
                          <dgm:adj idx="2" val="120"/>
                        </dgm:adjLst>
                      </dgm:shape>
                    </dgm:if>
                    <dgm:else name="Name63">
                      <dgm:shape xmlns:r="http://schemas.openxmlformats.org/officeDocument/2006/relationships" rot="180" type="pie" r:blip="">
                        <dgm:adjLst>
                          <dgm:adj idx="1" val="90"/>
                          <dgm:adj idx="2" val="115.7143"/>
                        </dgm:adjLst>
                      </dgm:shape>
                    </dgm:else>
                  </dgm:choose>
                </dgm:if>
                <dgm:if name="Name64" axis="precedSib" ptType="node" func="cnt" op="equ" val="1">
                  <dgm:choose name="Name65">
                    <dgm:if name="Name66" axis="followSib" ptType="node" func="cnt" op="equ" val="0">
                      <dgm:shape xmlns:r="http://schemas.openxmlformats.org/officeDocument/2006/relationships" rot="180" type="pie" r:blip="">
                        <dgm:adjLst>
                          <dgm:adj idx="1" val="90"/>
                          <dgm:adj idx="2" val="-90"/>
                        </dgm:adjLst>
                      </dgm:shape>
                    </dgm:if>
                    <dgm:if name="Name67" axis="followSib" ptType="node" func="cnt" op="equ" val="1">
                      <dgm:shape xmlns:r="http://schemas.openxmlformats.org/officeDocument/2006/relationships" rot="180" type="pie" r:blip="">
                        <dgm:adjLst>
                          <dgm:adj idx="1" val="90"/>
                          <dgm:adj idx="2" val="-150"/>
                        </dgm:adjLst>
                      </dgm:shape>
                    </dgm:if>
                    <dgm:if name="Name68" axis="followSib" ptType="node" func="cnt" op="equ" val="2">
                      <dgm:shape xmlns:r="http://schemas.openxmlformats.org/officeDocument/2006/relationships" rot="180" type="pie" r:blip="">
                        <dgm:adjLst>
                          <dgm:adj idx="1" val="90"/>
                          <dgm:adj idx="2" val="180"/>
                        </dgm:adjLst>
                      </dgm:shape>
                    </dgm:if>
                    <dgm:if name="Name69" axis="followSib" ptType="node" func="cnt" op="equ" val="3">
                      <dgm:shape xmlns:r="http://schemas.openxmlformats.org/officeDocument/2006/relationships" rot="180" type="pie" r:blip="">
                        <dgm:adjLst>
                          <dgm:adj idx="1" val="90"/>
                          <dgm:adj idx="2" val="162"/>
                        </dgm:adjLst>
                      </dgm:shape>
                    </dgm:if>
                    <dgm:if name="Name70" axis="followSib" ptType="node" func="cnt" op="equ" val="4">
                      <dgm:shape xmlns:r="http://schemas.openxmlformats.org/officeDocument/2006/relationships" rot="180" type="pie" r:blip="">
                        <dgm:adjLst>
                          <dgm:adj idx="1" val="90"/>
                          <dgm:adj idx="2" val="150"/>
                        </dgm:adjLst>
                      </dgm:shape>
                    </dgm:if>
                    <dgm:else name="Name71">
                      <dgm:shape xmlns:r="http://schemas.openxmlformats.org/officeDocument/2006/relationships" rot="180" type="pie" r:blip="">
                        <dgm:adjLst>
                          <dgm:adj idx="1" val="90"/>
                          <dgm:adj idx="2" val="141.4286"/>
                        </dgm:adjLst>
                      </dgm:shape>
                    </dgm:else>
                  </dgm:choose>
                </dgm:if>
                <dgm:if name="Name72" axis="precedSib" ptType="node" func="cnt" op="equ" val="2">
                  <dgm:choose name="Name73">
                    <dgm:if name="Name74" axis="followSib" ptType="node" func="cnt" op="equ" val="0">
                      <dgm:shape xmlns:r="http://schemas.openxmlformats.org/officeDocument/2006/relationships" rot="180" type="pie" r:blip="">
                        <dgm:adjLst>
                          <dgm:adj idx="1" val="90"/>
                          <dgm:adj idx="2" val="-90"/>
                        </dgm:adjLst>
                      </dgm:shape>
                    </dgm:if>
                    <dgm:if name="Name75" axis="followSib" ptType="node" func="cnt" op="equ" val="1">
                      <dgm:shape xmlns:r="http://schemas.openxmlformats.org/officeDocument/2006/relationships" rot="180" type="pie" r:blip="">
                        <dgm:adjLst>
                          <dgm:adj idx="1" val="90"/>
                          <dgm:adj idx="2" val="-135"/>
                        </dgm:adjLst>
                      </dgm:shape>
                    </dgm:if>
                    <dgm:if name="Name76" axis="followSib" ptType="node" func="cnt" op="equ" val="2">
                      <dgm:shape xmlns:r="http://schemas.openxmlformats.org/officeDocument/2006/relationships" rot="180" type="pie" r:blip="">
                        <dgm:adjLst>
                          <dgm:adj idx="1" val="90"/>
                          <dgm:adj idx="2" val="-162"/>
                        </dgm:adjLst>
                      </dgm:shape>
                    </dgm:if>
                    <dgm:if name="Name77" axis="followSib" ptType="node" func="cnt" op="equ" val="3">
                      <dgm:shape xmlns:r="http://schemas.openxmlformats.org/officeDocument/2006/relationships" rot="180" type="pie" r:blip="">
                        <dgm:adjLst>
                          <dgm:adj idx="1" val="90"/>
                          <dgm:adj idx="2" val="180"/>
                        </dgm:adjLst>
                      </dgm:shape>
                    </dgm:if>
                    <dgm:else name="Name78">
                      <dgm:shape xmlns:r="http://schemas.openxmlformats.org/officeDocument/2006/relationships" rot="180" type="pie" r:blip="">
                        <dgm:adjLst>
                          <dgm:adj idx="1" val="90"/>
                          <dgm:adj idx="2" val="167.1429"/>
                        </dgm:adjLst>
                      </dgm:shape>
                    </dgm:else>
                  </dgm:choose>
                </dgm:if>
                <dgm:if name="Name79" axis="precedSib" ptType="node" func="cnt" op="equ" val="3">
                  <dgm:choose name="Name80">
                    <dgm:if name="Name81" axis="followSib" ptType="node" func="cnt" op="equ" val="0">
                      <dgm:shape xmlns:r="http://schemas.openxmlformats.org/officeDocument/2006/relationships" rot="180" type="pie" r:blip="">
                        <dgm:adjLst>
                          <dgm:adj idx="1" val="90"/>
                          <dgm:adj idx="2" val="-90"/>
                        </dgm:adjLst>
                      </dgm:shape>
                    </dgm:if>
                    <dgm:if name="Name82" axis="followSib" ptType="node" func="cnt" op="equ" val="1">
                      <dgm:shape xmlns:r="http://schemas.openxmlformats.org/officeDocument/2006/relationships" rot="180" type="pie" r:blip="">
                        <dgm:adjLst>
                          <dgm:adj idx="1" val="90"/>
                          <dgm:adj idx="2" val="-126"/>
                        </dgm:adjLst>
                      </dgm:shape>
                    </dgm:if>
                    <dgm:if name="Name83" axis="followSib" ptType="node" func="cnt" op="equ" val="2">
                      <dgm:shape xmlns:r="http://schemas.openxmlformats.org/officeDocument/2006/relationships" rot="180" type="pie" r:blip="">
                        <dgm:adjLst>
                          <dgm:adj idx="1" val="90"/>
                          <dgm:adj idx="2" val="-150"/>
                        </dgm:adjLst>
                      </dgm:shape>
                    </dgm:if>
                    <dgm:else name="Name84">
                      <dgm:shape xmlns:r="http://schemas.openxmlformats.org/officeDocument/2006/relationships" rot="180" type="pie" r:blip="">
                        <dgm:adjLst>
                          <dgm:adj idx="1" val="90"/>
                          <dgm:adj idx="2" val="-167.1429"/>
                        </dgm:adjLst>
                      </dgm:shape>
                    </dgm:else>
                  </dgm:choose>
                </dgm:if>
                <dgm:if name="Name85" axis="precedSib" ptType="node" func="cnt" op="equ" val="4">
                  <dgm:choose name="Name86">
                    <dgm:if name="Name87" axis="followSib" ptType="node" func="cnt" op="equ" val="0">
                      <dgm:shape xmlns:r="http://schemas.openxmlformats.org/officeDocument/2006/relationships" rot="180" type="pie" r:blip="">
                        <dgm:adjLst>
                          <dgm:adj idx="1" val="90"/>
                          <dgm:adj idx="2" val="-90"/>
                        </dgm:adjLst>
                      </dgm:shape>
                    </dgm:if>
                    <dgm:if name="Name88" axis="followSib" ptType="node" func="cnt" op="equ" val="1">
                      <dgm:shape xmlns:r="http://schemas.openxmlformats.org/officeDocument/2006/relationships" rot="180" type="pie" r:blip="">
                        <dgm:adjLst>
                          <dgm:adj idx="1" val="90"/>
                          <dgm:adj idx="2" val="-120"/>
                        </dgm:adjLst>
                      </dgm:shape>
                    </dgm:if>
                    <dgm:else name="Name89">
                      <dgm:shape xmlns:r="http://schemas.openxmlformats.org/officeDocument/2006/relationships" rot="180" type="pie" r:blip="">
                        <dgm:adjLst>
                          <dgm:adj idx="1" val="90"/>
                          <dgm:adj idx="2" val="-141.4286"/>
                        </dgm:adjLst>
                      </dgm:shape>
                    </dgm:else>
                  </dgm:choose>
                </dgm:if>
                <dgm:if name="Name90" axis="precedSib" ptType="node" func="cnt" op="equ" val="5">
                  <dgm:choose name="Name91">
                    <dgm:if name="Name92" axis="followSib" ptType="node" func="cnt" op="equ" val="0">
                      <dgm:shape xmlns:r="http://schemas.openxmlformats.org/officeDocument/2006/relationships" rot="180" type="pie" r:blip="">
                        <dgm:adjLst>
                          <dgm:adj idx="1" val="90"/>
                          <dgm:adj idx="2" val="-90"/>
                        </dgm:adjLst>
                      </dgm:shape>
                    </dgm:if>
                    <dgm:else name="Name93">
                      <dgm:shape xmlns:r="http://schemas.openxmlformats.org/officeDocument/2006/relationships" rot="180" type="pie" r:blip="">
                        <dgm:adjLst>
                          <dgm:adj idx="1" val="90"/>
                          <dgm:adj idx="2" val="-115.7143"/>
                        </dgm:adjLst>
                      </dgm:shape>
                    </dgm:else>
                  </dgm:choose>
                </dgm:if>
                <dgm:else name="Name94">
                  <dgm:shape xmlns:r="http://schemas.openxmlformats.org/officeDocument/2006/relationships" rot="180" type="pie" r:blip="">
                    <dgm:adjLst>
                      <dgm:adj idx="1" val="90"/>
                      <dgm:adj idx="2" val="-90"/>
                    </dgm:adjLst>
                  </dgm:shape>
                </dgm:else>
              </dgm:choose>
            </dgm:else>
          </dgm:choose>
          <dgm:presOf/>
        </dgm:layoutNode>
        <dgm:layoutNode name="Parent" styleLbl="revTx">
          <dgm:varLst>
            <dgm:chMax val="1"/>
            <dgm:chPref val="1"/>
            <dgm:bulletEnabled val="1"/>
          </dgm:varLst>
          <dgm:choose name="Name95">
            <dgm:if name="Name96" func="var" arg="dir" op="equ" val="norm">
              <dgm:alg type="tx">
                <dgm:param type="parTxLTRAlign" val="r"/>
                <dgm:param type="parTxRTLAlign" val="r"/>
                <dgm:param type="shpTxLTRAlignCh" val="r"/>
                <dgm:param type="shpTxRTLAlignCh" val="r"/>
                <dgm:param type="txAnchorVert" val="b"/>
                <dgm:param type="autoTxRot" val="grav"/>
              </dgm:alg>
            </dgm:if>
            <dgm:else name="Name97">
              <dgm:alg type="tx">
                <dgm:param type="parTxLTRAlign" val="l"/>
                <dgm:param type="parTxRTLAlign" val="l"/>
                <dgm:param type="shpTxLTRAlignCh" val="l"/>
                <dgm:param type="shpTxRTLAlignCh" val="l"/>
                <dgm:param type="txAnchorVert" val="b"/>
                <dgm:param type="autoTxRot" val="grav"/>
              </dgm:alg>
            </dgm:else>
          </dgm:choose>
          <dgm:choose name="Name98">
            <dgm:if name="Name99" func="var" arg="dir" op="equ" val="norm">
              <dgm:shape xmlns:r="http://schemas.openxmlformats.org/officeDocument/2006/relationships" rot="-90" type="rect" r:blip="">
                <dgm:adjLst/>
              </dgm:shape>
            </dgm:if>
            <dgm:else name="Name100">
              <dgm:shape xmlns:r="http://schemas.openxmlformats.org/officeDocument/2006/relationships" rot="90" type="rect" r:blip="">
                <dgm:adjLst/>
              </dgm:shape>
            </dgm:else>
          </dgm:choose>
          <dgm:presOf axis="self"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choose name="Name101">
        <dgm:if name="Name102" axis="ch" ptType="node" func="cnt" op="gte" val="1">
          <dgm:forEach name="negSibTransForEach" axis="ch" ptType="sibTrans" hideLastTrans="0" cnt="1">
            <dgm:layoutNode name="negSibTrans">
              <dgm:alg type="sp"/>
              <dgm:shape xmlns:r="http://schemas.openxmlformats.org/officeDocument/2006/relationships" r:blip="">
                <dgm:adjLst/>
              </dgm:shape>
            </dgm:layoutNode>
          </dgm:forEach>
          <dgm:layoutNode name="composite">
            <dgm:alg type="composite">
              <dgm:param type="ar" val="0.5"/>
            </dgm:alg>
            <dgm:shape xmlns:r="http://schemas.openxmlformats.org/officeDocument/2006/relationships" r:blip="">
              <dgm:adjLst/>
            </dgm:shape>
            <dgm:choose name="Name103">
              <dgm:if name="Name104" func="var" arg="dir" op="equ" val="norm">
                <dgm:constrLst>
                  <dgm:constr type="l" for="ch" forName="Child" refType="w" fact="0"/>
                  <dgm:constr type="t" for="ch" forName="Child" refType="h" fact="0"/>
                  <dgm:constr type="w" for="ch" forName="Child" refType="w"/>
                  <dgm:constr type="h" for="ch" forName="Child" refType="h"/>
                </dgm:constrLst>
              </dgm:if>
              <dgm:else name="Name105">
                <dgm:constrLst>
                  <dgm:constr type="r" for="ch" forName="Child" refType="w"/>
                  <dgm:constr type="t" for="ch" forName="Child" refType="h" fact="0"/>
                  <dgm:constr type="w" for="ch" forName="Child" refType="w"/>
                  <dgm:constr type="h" for="ch" forName="Child" refType="h"/>
                </dgm:constrLst>
              </dgm:else>
            </dgm:choose>
            <dgm:ruleLst/>
            <dgm:layoutNode name="Child" styleLbl="revTx">
              <dgm:varLst>
                <dgm:chMax val="0"/>
                <dgm:chPref val="0"/>
                <dgm:bulletEnabled val="1"/>
              </dgm:varLst>
              <dgm:choose name="Name106">
                <dgm:if name="Name107" func="var" arg="dir" op="equ" val="norm">
                  <dgm:alg type="tx">
                    <dgm:param type="parTxLTRAlign" val="l"/>
                    <dgm:param type="parTxRTLAlign" val="r"/>
                    <dgm:param type="txAnchorVert" val="t"/>
                  </dgm:alg>
                </dgm:if>
                <dgm:else name="Name108">
                  <dgm:alg type="tx">
                    <dgm:param type="parTxLTRAlign" val="r"/>
                    <dgm:param type="parTxRTLAlign" val="l"/>
                    <dgm:param type="txAnchorVert" val="t"/>
                  </dgm:alg>
                </dgm:else>
              </dgm:choose>
              <dgm:shape xmlns:r="http://schemas.openxmlformats.org/officeDocument/2006/relationships" type="rect" r:blip="">
                <dgm:adjLst/>
              </dgm:shape>
              <dgm:presOf axis="des"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if>
        <dgm:else name="Name109"/>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4.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5.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117725</xdr:colOff>
      <xdr:row>0</xdr:row>
      <xdr:rowOff>256854</xdr:rowOff>
    </xdr:from>
    <xdr:to>
      <xdr:col>17</xdr:col>
      <xdr:colOff>355850</xdr:colOff>
      <xdr:row>26</xdr:row>
      <xdr:rowOff>737491</xdr:rowOff>
    </xdr:to>
    <xdr:graphicFrame macro="">
      <xdr:nvGraphicFramePr>
        <xdr:cNvPr id="3" name="Diagramme 2">
          <a:extLst>
            <a:ext uri="{FF2B5EF4-FFF2-40B4-BE49-F238E27FC236}">
              <a16:creationId xmlns:a16="http://schemas.microsoft.com/office/drawing/2014/main" id="{EC095A9A-4AF2-46D3-9AAD-6FA93624F47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8</xdr:col>
      <xdr:colOff>593975</xdr:colOff>
      <xdr:row>10</xdr:row>
      <xdr:rowOff>85618</xdr:rowOff>
    </xdr:from>
    <xdr:to>
      <xdr:col>9</xdr:col>
      <xdr:colOff>117726</xdr:colOff>
      <xdr:row>16</xdr:row>
      <xdr:rowOff>192853</xdr:rowOff>
    </xdr:to>
    <xdr:sp macro="" textlink="">
      <xdr:nvSpPr>
        <xdr:cNvPr id="4" name="Flèche : bas 3">
          <a:extLst>
            <a:ext uri="{FF2B5EF4-FFF2-40B4-BE49-F238E27FC236}">
              <a16:creationId xmlns:a16="http://schemas.microsoft.com/office/drawing/2014/main" id="{9A293E13-82E7-4882-A33A-67C06E8952ED}"/>
            </a:ext>
          </a:extLst>
        </xdr:cNvPr>
        <xdr:cNvSpPr/>
      </xdr:nvSpPr>
      <xdr:spPr>
        <a:xfrm>
          <a:off x="7079537" y="2643455"/>
          <a:ext cx="283610" cy="1263078"/>
        </a:xfrm>
        <a:prstGeom prst="downArrow">
          <a:avLst/>
        </a:prstGeom>
        <a:solidFill>
          <a:schemeClr val="tx2">
            <a:lumMod val="75000"/>
          </a:schemeClr>
        </a:solidFill>
        <a:ln>
          <a:solidFill>
            <a:schemeClr val="tx2">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B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6911</xdr:rowOff>
    </xdr:from>
    <xdr:to>
      <xdr:col>1</xdr:col>
      <xdr:colOff>518584</xdr:colOff>
      <xdr:row>16</xdr:row>
      <xdr:rowOff>0</xdr:rowOff>
    </xdr:to>
    <xdr:sp macro="" textlink="">
      <xdr:nvSpPr>
        <xdr:cNvPr id="3" name="Forme libre : forme 1">
          <a:extLst>
            <a:ext uri="{FF2B5EF4-FFF2-40B4-BE49-F238E27FC236}">
              <a16:creationId xmlns:a16="http://schemas.microsoft.com/office/drawing/2014/main" id="{B2C441F7-7E3A-4C75-8373-D7E8C19AE108}"/>
            </a:ext>
          </a:extLst>
        </xdr:cNvPr>
        <xdr:cNvSpPr/>
      </xdr:nvSpPr>
      <xdr:spPr>
        <a:xfrm>
          <a:off x="0" y="1127051"/>
          <a:ext cx="1143424" cy="6945070"/>
        </a:xfrm>
        <a:custGeom>
          <a:avLst/>
          <a:gdLst>
            <a:gd name="connsiteX0" fmla="*/ 0 w 3676650"/>
            <a:gd name="connsiteY0" fmla="*/ 101882 h 1018822"/>
            <a:gd name="connsiteX1" fmla="*/ 101882 w 3676650"/>
            <a:gd name="connsiteY1" fmla="*/ 0 h 1018822"/>
            <a:gd name="connsiteX2" fmla="*/ 3574768 w 3676650"/>
            <a:gd name="connsiteY2" fmla="*/ 0 h 1018822"/>
            <a:gd name="connsiteX3" fmla="*/ 3676650 w 3676650"/>
            <a:gd name="connsiteY3" fmla="*/ 101882 h 1018822"/>
            <a:gd name="connsiteX4" fmla="*/ 3676650 w 3676650"/>
            <a:gd name="connsiteY4" fmla="*/ 916940 h 1018822"/>
            <a:gd name="connsiteX5" fmla="*/ 3574768 w 3676650"/>
            <a:gd name="connsiteY5" fmla="*/ 1018822 h 1018822"/>
            <a:gd name="connsiteX6" fmla="*/ 101882 w 3676650"/>
            <a:gd name="connsiteY6" fmla="*/ 1018822 h 1018822"/>
            <a:gd name="connsiteX7" fmla="*/ 0 w 3676650"/>
            <a:gd name="connsiteY7" fmla="*/ 916940 h 1018822"/>
            <a:gd name="connsiteX8" fmla="*/ 0 w 3676650"/>
            <a:gd name="connsiteY8" fmla="*/ 101882 h 10188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018822">
              <a:moveTo>
                <a:pt x="0" y="101882"/>
              </a:moveTo>
              <a:cubicBezTo>
                <a:pt x="0" y="45614"/>
                <a:pt x="45614" y="0"/>
                <a:pt x="101882" y="0"/>
              </a:cubicBezTo>
              <a:lnTo>
                <a:pt x="3574768" y="0"/>
              </a:lnTo>
              <a:cubicBezTo>
                <a:pt x="3631036" y="0"/>
                <a:pt x="3676650" y="45614"/>
                <a:pt x="3676650" y="101882"/>
              </a:cubicBezTo>
              <a:lnTo>
                <a:pt x="3676650" y="916940"/>
              </a:lnTo>
              <a:cubicBezTo>
                <a:pt x="3676650" y="973208"/>
                <a:pt x="3631036" y="1018822"/>
                <a:pt x="3574768" y="1018822"/>
              </a:cubicBezTo>
              <a:lnTo>
                <a:pt x="101882" y="1018822"/>
              </a:lnTo>
              <a:cubicBezTo>
                <a:pt x="45614" y="1018822"/>
                <a:pt x="0" y="973208"/>
                <a:pt x="0" y="916940"/>
              </a:cubicBezTo>
              <a:lnTo>
                <a:pt x="0" y="101882"/>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0800" tIns="90800" rIns="90800" bIns="90800" numCol="1" spcCol="1270" anchor="ctr" anchorCtr="0">
          <a:noAutofit/>
        </a:bodyPr>
        <a:lstStyle/>
        <a:p>
          <a:pPr marL="0" lvl="0" indent="0" algn="ctr" defTabSz="711200">
            <a:lnSpc>
              <a:spcPct val="90000"/>
            </a:lnSpc>
            <a:spcBef>
              <a:spcPct val="0"/>
            </a:spcBef>
            <a:spcAft>
              <a:spcPct val="35000"/>
            </a:spcAft>
            <a:buNone/>
          </a:pPr>
          <a:r>
            <a:rPr lang="fr-BE" sz="1200" b="1" kern="1200"/>
            <a:t>Fixer le contexte général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300137</xdr:colOff>
      <xdr:row>29</xdr:row>
      <xdr:rowOff>264161</xdr:rowOff>
    </xdr:from>
    <xdr:to>
      <xdr:col>1</xdr:col>
      <xdr:colOff>196632</xdr:colOff>
      <xdr:row>32</xdr:row>
      <xdr:rowOff>50801</xdr:rowOff>
    </xdr:to>
    <xdr:sp macro="" textlink="">
      <xdr:nvSpPr>
        <xdr:cNvPr id="11" name="Forme libre : forme 6">
          <a:extLst>
            <a:ext uri="{FF2B5EF4-FFF2-40B4-BE49-F238E27FC236}">
              <a16:creationId xmlns:a16="http://schemas.microsoft.com/office/drawing/2014/main" id="{10D8B3C5-4BCA-420D-AD6C-EB3D7F7D2598}"/>
            </a:ext>
          </a:extLst>
        </xdr:cNvPr>
        <xdr:cNvSpPr/>
      </xdr:nvSpPr>
      <xdr:spPr>
        <a:xfrm flipH="1">
          <a:off x="300137" y="8077201"/>
          <a:ext cx="526415" cy="355600"/>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0</xdr:colOff>
      <xdr:row>5</xdr:row>
      <xdr:rowOff>6911</xdr:rowOff>
    </xdr:from>
    <xdr:to>
      <xdr:col>1</xdr:col>
      <xdr:colOff>518584</xdr:colOff>
      <xdr:row>29</xdr:row>
      <xdr:rowOff>254001</xdr:rowOff>
    </xdr:to>
    <xdr:sp macro="" textlink="">
      <xdr:nvSpPr>
        <xdr:cNvPr id="2" name="Forme libre : forme 1">
          <a:extLst>
            <a:ext uri="{FF2B5EF4-FFF2-40B4-BE49-F238E27FC236}">
              <a16:creationId xmlns:a16="http://schemas.microsoft.com/office/drawing/2014/main" id="{1C57E9A2-BE40-4BF0-A166-6920E9E25504}"/>
            </a:ext>
          </a:extLst>
        </xdr:cNvPr>
        <xdr:cNvSpPr/>
      </xdr:nvSpPr>
      <xdr:spPr>
        <a:xfrm>
          <a:off x="0" y="1134671"/>
          <a:ext cx="1148504" cy="6932370"/>
        </a:xfrm>
        <a:custGeom>
          <a:avLst/>
          <a:gdLst>
            <a:gd name="connsiteX0" fmla="*/ 0 w 3676650"/>
            <a:gd name="connsiteY0" fmla="*/ 101882 h 1018822"/>
            <a:gd name="connsiteX1" fmla="*/ 101882 w 3676650"/>
            <a:gd name="connsiteY1" fmla="*/ 0 h 1018822"/>
            <a:gd name="connsiteX2" fmla="*/ 3574768 w 3676650"/>
            <a:gd name="connsiteY2" fmla="*/ 0 h 1018822"/>
            <a:gd name="connsiteX3" fmla="*/ 3676650 w 3676650"/>
            <a:gd name="connsiteY3" fmla="*/ 101882 h 1018822"/>
            <a:gd name="connsiteX4" fmla="*/ 3676650 w 3676650"/>
            <a:gd name="connsiteY4" fmla="*/ 916940 h 1018822"/>
            <a:gd name="connsiteX5" fmla="*/ 3574768 w 3676650"/>
            <a:gd name="connsiteY5" fmla="*/ 1018822 h 1018822"/>
            <a:gd name="connsiteX6" fmla="*/ 101882 w 3676650"/>
            <a:gd name="connsiteY6" fmla="*/ 1018822 h 1018822"/>
            <a:gd name="connsiteX7" fmla="*/ 0 w 3676650"/>
            <a:gd name="connsiteY7" fmla="*/ 916940 h 1018822"/>
            <a:gd name="connsiteX8" fmla="*/ 0 w 3676650"/>
            <a:gd name="connsiteY8" fmla="*/ 101882 h 10188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018822">
              <a:moveTo>
                <a:pt x="0" y="101882"/>
              </a:moveTo>
              <a:cubicBezTo>
                <a:pt x="0" y="45614"/>
                <a:pt x="45614" y="0"/>
                <a:pt x="101882" y="0"/>
              </a:cubicBezTo>
              <a:lnTo>
                <a:pt x="3574768" y="0"/>
              </a:lnTo>
              <a:cubicBezTo>
                <a:pt x="3631036" y="0"/>
                <a:pt x="3676650" y="45614"/>
                <a:pt x="3676650" y="101882"/>
              </a:cubicBezTo>
              <a:lnTo>
                <a:pt x="3676650" y="916940"/>
              </a:lnTo>
              <a:cubicBezTo>
                <a:pt x="3676650" y="973208"/>
                <a:pt x="3631036" y="1018822"/>
                <a:pt x="3574768" y="1018822"/>
              </a:cubicBezTo>
              <a:lnTo>
                <a:pt x="101882" y="1018822"/>
              </a:lnTo>
              <a:cubicBezTo>
                <a:pt x="45614" y="1018822"/>
                <a:pt x="0" y="973208"/>
                <a:pt x="0" y="916940"/>
              </a:cubicBezTo>
              <a:lnTo>
                <a:pt x="0" y="101882"/>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0800" tIns="90800" rIns="90800" bIns="90800" numCol="1" spcCol="1270" anchor="ctr" anchorCtr="0">
          <a:noAutofit/>
        </a:bodyPr>
        <a:lstStyle/>
        <a:p>
          <a:pPr marL="0" lvl="0" indent="0" algn="ctr" defTabSz="711200">
            <a:lnSpc>
              <a:spcPct val="90000"/>
            </a:lnSpc>
            <a:spcBef>
              <a:spcPct val="0"/>
            </a:spcBef>
            <a:spcAft>
              <a:spcPct val="35000"/>
            </a:spcAft>
            <a:buNone/>
          </a:pPr>
          <a:r>
            <a:rPr lang="fr-BE" sz="1200" b="1" kern="1200"/>
            <a:t>Fixer le contexte général</a:t>
          </a:r>
        </a:p>
      </xdr:txBody>
    </xdr:sp>
    <xdr:clientData/>
  </xdr:twoCellAnchor>
  <xdr:twoCellAnchor>
    <xdr:from>
      <xdr:col>0</xdr:col>
      <xdr:colOff>250672</xdr:colOff>
      <xdr:row>41</xdr:row>
      <xdr:rowOff>42334</xdr:rowOff>
    </xdr:from>
    <xdr:to>
      <xdr:col>1</xdr:col>
      <xdr:colOff>147167</xdr:colOff>
      <xdr:row>42</xdr:row>
      <xdr:rowOff>169334</xdr:rowOff>
    </xdr:to>
    <xdr:sp macro="" textlink="">
      <xdr:nvSpPr>
        <xdr:cNvPr id="3" name="Forme libre : forme 2">
          <a:extLst>
            <a:ext uri="{FF2B5EF4-FFF2-40B4-BE49-F238E27FC236}">
              <a16:creationId xmlns:a16="http://schemas.microsoft.com/office/drawing/2014/main" id="{F4609B6A-A2C7-40BC-A912-1E2422FF1F5A}"/>
            </a:ext>
          </a:extLst>
        </xdr:cNvPr>
        <xdr:cNvSpPr/>
      </xdr:nvSpPr>
      <xdr:spPr>
        <a:xfrm flipH="1">
          <a:off x="250672" y="18063634"/>
          <a:ext cx="506095" cy="317500"/>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0</xdr:colOff>
      <xdr:row>43</xdr:row>
      <xdr:rowOff>2334</xdr:rowOff>
    </xdr:from>
    <xdr:to>
      <xdr:col>1</xdr:col>
      <xdr:colOff>508000</xdr:colOff>
      <xdr:row>52</xdr:row>
      <xdr:rowOff>167639</xdr:rowOff>
    </xdr:to>
    <xdr:sp macro="" textlink="">
      <xdr:nvSpPr>
        <xdr:cNvPr id="4" name="Forme libre : forme 3">
          <a:extLst>
            <a:ext uri="{FF2B5EF4-FFF2-40B4-BE49-F238E27FC236}">
              <a16:creationId xmlns:a16="http://schemas.microsoft.com/office/drawing/2014/main" id="{3D1A2ADE-F0EC-440A-AA1D-E733E769FB14}"/>
            </a:ext>
          </a:extLst>
        </xdr:cNvPr>
        <xdr:cNvSpPr/>
      </xdr:nvSpPr>
      <xdr:spPr>
        <a:xfrm>
          <a:off x="0" y="18404634"/>
          <a:ext cx="1117600" cy="2756105"/>
        </a:xfrm>
        <a:custGeom>
          <a:avLst/>
          <a:gdLst>
            <a:gd name="connsiteX0" fmla="*/ 0 w 3676650"/>
            <a:gd name="connsiteY0" fmla="*/ 113531 h 1135312"/>
            <a:gd name="connsiteX1" fmla="*/ 113531 w 3676650"/>
            <a:gd name="connsiteY1" fmla="*/ 0 h 1135312"/>
            <a:gd name="connsiteX2" fmla="*/ 3563119 w 3676650"/>
            <a:gd name="connsiteY2" fmla="*/ 0 h 1135312"/>
            <a:gd name="connsiteX3" fmla="*/ 3676650 w 3676650"/>
            <a:gd name="connsiteY3" fmla="*/ 113531 h 1135312"/>
            <a:gd name="connsiteX4" fmla="*/ 3676650 w 3676650"/>
            <a:gd name="connsiteY4" fmla="*/ 1021781 h 1135312"/>
            <a:gd name="connsiteX5" fmla="*/ 3563119 w 3676650"/>
            <a:gd name="connsiteY5" fmla="*/ 1135312 h 1135312"/>
            <a:gd name="connsiteX6" fmla="*/ 113531 w 3676650"/>
            <a:gd name="connsiteY6" fmla="*/ 1135312 h 1135312"/>
            <a:gd name="connsiteX7" fmla="*/ 0 w 3676650"/>
            <a:gd name="connsiteY7" fmla="*/ 1021781 h 1135312"/>
            <a:gd name="connsiteX8" fmla="*/ 0 w 3676650"/>
            <a:gd name="connsiteY8" fmla="*/ 113531 h 11353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135312">
              <a:moveTo>
                <a:pt x="0" y="113531"/>
              </a:moveTo>
              <a:cubicBezTo>
                <a:pt x="0" y="50830"/>
                <a:pt x="50830" y="0"/>
                <a:pt x="113531" y="0"/>
              </a:cubicBezTo>
              <a:lnTo>
                <a:pt x="3563119" y="0"/>
              </a:lnTo>
              <a:cubicBezTo>
                <a:pt x="3625820" y="0"/>
                <a:pt x="3676650" y="50830"/>
                <a:pt x="3676650" y="113531"/>
              </a:cubicBezTo>
              <a:lnTo>
                <a:pt x="3676650" y="1021781"/>
              </a:lnTo>
              <a:cubicBezTo>
                <a:pt x="3676650" y="1084482"/>
                <a:pt x="3625820" y="1135312"/>
                <a:pt x="3563119" y="1135312"/>
              </a:cubicBezTo>
              <a:lnTo>
                <a:pt x="113531" y="1135312"/>
              </a:lnTo>
              <a:cubicBezTo>
                <a:pt x="50830" y="1135312"/>
                <a:pt x="0" y="1084482"/>
                <a:pt x="0" y="1021781"/>
              </a:cubicBezTo>
              <a:lnTo>
                <a:pt x="0" y="113531"/>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4212" tIns="94212" rIns="94212" bIns="94212" numCol="1" spcCol="1270" anchor="ctr" anchorCtr="0">
          <a:noAutofit/>
        </a:bodyPr>
        <a:lstStyle/>
        <a:p>
          <a:pPr marL="0" lvl="0" indent="0" algn="ctr" defTabSz="711200">
            <a:lnSpc>
              <a:spcPct val="90000"/>
            </a:lnSpc>
            <a:spcBef>
              <a:spcPct val="0"/>
            </a:spcBef>
            <a:spcAft>
              <a:spcPct val="35000"/>
            </a:spcAft>
            <a:buNone/>
          </a:pPr>
          <a:r>
            <a:rPr lang="fr-BE" sz="1200" b="1" kern="1200"/>
            <a:t>Établir la pertinence du recours à des procédures analytiques de substance</a:t>
          </a:r>
        </a:p>
      </xdr:txBody>
    </xdr:sp>
    <xdr:clientData/>
  </xdr:twoCellAnchor>
  <xdr:twoCellAnchor>
    <xdr:from>
      <xdr:col>0</xdr:col>
      <xdr:colOff>38100</xdr:colOff>
      <xdr:row>55</xdr:row>
      <xdr:rowOff>30943</xdr:rowOff>
    </xdr:from>
    <xdr:to>
      <xdr:col>1</xdr:col>
      <xdr:colOff>518584</xdr:colOff>
      <xdr:row>90</xdr:row>
      <xdr:rowOff>0</xdr:rowOff>
    </xdr:to>
    <xdr:sp macro="" textlink="">
      <xdr:nvSpPr>
        <xdr:cNvPr id="5" name="Forme libre : forme 4">
          <a:extLst>
            <a:ext uri="{FF2B5EF4-FFF2-40B4-BE49-F238E27FC236}">
              <a16:creationId xmlns:a16="http://schemas.microsoft.com/office/drawing/2014/main" id="{67966436-8483-4C29-BB8C-B49900EFB587}"/>
            </a:ext>
          </a:extLst>
        </xdr:cNvPr>
        <xdr:cNvSpPr/>
      </xdr:nvSpPr>
      <xdr:spPr>
        <a:xfrm>
          <a:off x="38100" y="21595543"/>
          <a:ext cx="1090084" cy="6703232"/>
        </a:xfrm>
        <a:custGeom>
          <a:avLst/>
          <a:gdLst>
            <a:gd name="connsiteX0" fmla="*/ 0 w 3676650"/>
            <a:gd name="connsiteY0" fmla="*/ 367665 h 4537727"/>
            <a:gd name="connsiteX1" fmla="*/ 367665 w 3676650"/>
            <a:gd name="connsiteY1" fmla="*/ 0 h 4537727"/>
            <a:gd name="connsiteX2" fmla="*/ 3308985 w 3676650"/>
            <a:gd name="connsiteY2" fmla="*/ 0 h 4537727"/>
            <a:gd name="connsiteX3" fmla="*/ 3676650 w 3676650"/>
            <a:gd name="connsiteY3" fmla="*/ 367665 h 4537727"/>
            <a:gd name="connsiteX4" fmla="*/ 3676650 w 3676650"/>
            <a:gd name="connsiteY4" fmla="*/ 4170062 h 4537727"/>
            <a:gd name="connsiteX5" fmla="*/ 3308985 w 3676650"/>
            <a:gd name="connsiteY5" fmla="*/ 4537727 h 4537727"/>
            <a:gd name="connsiteX6" fmla="*/ 367665 w 3676650"/>
            <a:gd name="connsiteY6" fmla="*/ 4537727 h 4537727"/>
            <a:gd name="connsiteX7" fmla="*/ 0 w 3676650"/>
            <a:gd name="connsiteY7" fmla="*/ 4170062 h 4537727"/>
            <a:gd name="connsiteX8" fmla="*/ 0 w 3676650"/>
            <a:gd name="connsiteY8" fmla="*/ 367665 h 4537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4537727">
              <a:moveTo>
                <a:pt x="0" y="367665"/>
              </a:moveTo>
              <a:cubicBezTo>
                <a:pt x="0" y="164609"/>
                <a:pt x="164609" y="0"/>
                <a:pt x="367665" y="0"/>
              </a:cubicBezTo>
              <a:lnTo>
                <a:pt x="3308985" y="0"/>
              </a:lnTo>
              <a:cubicBezTo>
                <a:pt x="3512041" y="0"/>
                <a:pt x="3676650" y="164609"/>
                <a:pt x="3676650" y="367665"/>
              </a:cubicBezTo>
              <a:lnTo>
                <a:pt x="3676650" y="4170062"/>
              </a:lnTo>
              <a:cubicBezTo>
                <a:pt x="3676650" y="4373118"/>
                <a:pt x="3512041" y="4537727"/>
                <a:pt x="3308985" y="4537727"/>
              </a:cubicBezTo>
              <a:lnTo>
                <a:pt x="367665" y="4537727"/>
              </a:lnTo>
              <a:cubicBezTo>
                <a:pt x="164609" y="4537727"/>
                <a:pt x="0" y="4373118"/>
                <a:pt x="0" y="4170062"/>
              </a:cubicBezTo>
              <a:lnTo>
                <a:pt x="0" y="367665"/>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68645" tIns="168645" rIns="168645" bIns="168645" numCol="1" spcCol="1270" anchor="ctr" anchorCtr="0">
          <a:noAutofit/>
        </a:bodyPr>
        <a:lstStyle/>
        <a:p>
          <a:pPr marL="0" lvl="0" indent="0" algn="ctr" defTabSz="711200">
            <a:lnSpc>
              <a:spcPct val="90000"/>
            </a:lnSpc>
            <a:spcBef>
              <a:spcPct val="0"/>
            </a:spcBef>
            <a:spcAft>
              <a:spcPts val="0"/>
            </a:spcAft>
            <a:buNone/>
          </a:pPr>
          <a:r>
            <a:rPr lang="fr-BE" sz="1200" b="1" kern="1200"/>
            <a:t>Identifier </a:t>
          </a:r>
        </a:p>
        <a:p>
          <a:pPr marL="0" lvl="0" indent="0" algn="ctr" defTabSz="711200">
            <a:lnSpc>
              <a:spcPct val="90000"/>
            </a:lnSpc>
            <a:spcBef>
              <a:spcPct val="0"/>
            </a:spcBef>
            <a:spcAft>
              <a:spcPts val="0"/>
            </a:spcAft>
            <a:buNone/>
          </a:pPr>
          <a:r>
            <a:rPr lang="fr-BE" sz="1200" b="1" kern="1200"/>
            <a:t>les données de référence</a:t>
          </a:r>
        </a:p>
        <a:p>
          <a:pPr marL="0" lvl="0" indent="0" algn="ctr" defTabSz="711200">
            <a:lnSpc>
              <a:spcPct val="90000"/>
            </a:lnSpc>
            <a:spcBef>
              <a:spcPct val="0"/>
            </a:spcBef>
            <a:spcAft>
              <a:spcPct val="35000"/>
            </a:spcAft>
            <a:buNone/>
          </a:pPr>
          <a:r>
            <a:rPr lang="fr-BE" sz="1200" b="1" kern="1200"/>
            <a:t>pour déterminer les attentes</a:t>
          </a:r>
        </a:p>
      </xdr:txBody>
    </xdr:sp>
    <xdr:clientData/>
  </xdr:twoCellAnchor>
  <xdr:twoCellAnchor>
    <xdr:from>
      <xdr:col>0</xdr:col>
      <xdr:colOff>1</xdr:colOff>
      <xdr:row>92</xdr:row>
      <xdr:rowOff>19005</xdr:rowOff>
    </xdr:from>
    <xdr:to>
      <xdr:col>1</xdr:col>
      <xdr:colOff>497418</xdr:colOff>
      <xdr:row>322</xdr:row>
      <xdr:rowOff>21166</xdr:rowOff>
    </xdr:to>
    <xdr:sp macro="" textlink="">
      <xdr:nvSpPr>
        <xdr:cNvPr id="6" name="Forme libre : forme 5">
          <a:extLst>
            <a:ext uri="{FF2B5EF4-FFF2-40B4-BE49-F238E27FC236}">
              <a16:creationId xmlns:a16="http://schemas.microsoft.com/office/drawing/2014/main" id="{A3CA451B-5DE0-4077-A81E-481D99B4DDD7}"/>
            </a:ext>
          </a:extLst>
        </xdr:cNvPr>
        <xdr:cNvSpPr/>
      </xdr:nvSpPr>
      <xdr:spPr>
        <a:xfrm>
          <a:off x="1" y="28898805"/>
          <a:ext cx="1107017" cy="44560111"/>
        </a:xfrm>
        <a:custGeom>
          <a:avLst/>
          <a:gdLst>
            <a:gd name="connsiteX0" fmla="*/ 0 w 3676650"/>
            <a:gd name="connsiteY0" fmla="*/ 244727 h 2447269"/>
            <a:gd name="connsiteX1" fmla="*/ 244727 w 3676650"/>
            <a:gd name="connsiteY1" fmla="*/ 0 h 2447269"/>
            <a:gd name="connsiteX2" fmla="*/ 3431923 w 3676650"/>
            <a:gd name="connsiteY2" fmla="*/ 0 h 2447269"/>
            <a:gd name="connsiteX3" fmla="*/ 3676650 w 3676650"/>
            <a:gd name="connsiteY3" fmla="*/ 244727 h 2447269"/>
            <a:gd name="connsiteX4" fmla="*/ 3676650 w 3676650"/>
            <a:gd name="connsiteY4" fmla="*/ 2202542 h 2447269"/>
            <a:gd name="connsiteX5" fmla="*/ 3431923 w 3676650"/>
            <a:gd name="connsiteY5" fmla="*/ 2447269 h 2447269"/>
            <a:gd name="connsiteX6" fmla="*/ 244727 w 3676650"/>
            <a:gd name="connsiteY6" fmla="*/ 2447269 h 2447269"/>
            <a:gd name="connsiteX7" fmla="*/ 0 w 3676650"/>
            <a:gd name="connsiteY7" fmla="*/ 2202542 h 2447269"/>
            <a:gd name="connsiteX8" fmla="*/ 0 w 3676650"/>
            <a:gd name="connsiteY8" fmla="*/ 244727 h 2447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2447269">
              <a:moveTo>
                <a:pt x="0" y="244727"/>
              </a:moveTo>
              <a:cubicBezTo>
                <a:pt x="0" y="109568"/>
                <a:pt x="109568" y="0"/>
                <a:pt x="244727" y="0"/>
              </a:cubicBezTo>
              <a:lnTo>
                <a:pt x="3431923" y="0"/>
              </a:lnTo>
              <a:cubicBezTo>
                <a:pt x="3567082" y="0"/>
                <a:pt x="3676650" y="109568"/>
                <a:pt x="3676650" y="244727"/>
              </a:cubicBezTo>
              <a:lnTo>
                <a:pt x="3676650" y="2202542"/>
              </a:lnTo>
              <a:cubicBezTo>
                <a:pt x="3676650" y="2337701"/>
                <a:pt x="3567082" y="2447269"/>
                <a:pt x="3431923" y="2447269"/>
              </a:cubicBezTo>
              <a:lnTo>
                <a:pt x="244727" y="2447269"/>
              </a:lnTo>
              <a:cubicBezTo>
                <a:pt x="109568" y="2447269"/>
                <a:pt x="0" y="2337701"/>
                <a:pt x="0" y="2202542"/>
              </a:cubicBezTo>
              <a:lnTo>
                <a:pt x="0" y="244727"/>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32638" tIns="132638" rIns="132638" bIns="132638" numCol="1" spcCol="1270" anchor="ctr" anchorCtr="0">
          <a:noAutofit/>
        </a:bodyPr>
        <a:lstStyle/>
        <a:p>
          <a:pPr marL="0" lvl="0" indent="0" algn="ctr" defTabSz="711200">
            <a:lnSpc>
              <a:spcPct val="90000"/>
            </a:lnSpc>
            <a:spcBef>
              <a:spcPct val="0"/>
            </a:spcBef>
            <a:spcAft>
              <a:spcPct val="35000"/>
            </a:spcAft>
            <a:buNone/>
          </a:pPr>
          <a:r>
            <a:rPr lang="fr-BE" sz="1200" b="1" kern="1200"/>
            <a:t>Réaliser </a:t>
          </a:r>
          <a:r>
            <a:rPr lang="fr-BE" sz="1200" b="1" kern="1200" baseline="0"/>
            <a:t> </a:t>
          </a:r>
        </a:p>
        <a:p>
          <a:pPr marL="0" lvl="0" indent="0" algn="ctr" defTabSz="711200">
            <a:lnSpc>
              <a:spcPct val="90000"/>
            </a:lnSpc>
            <a:spcBef>
              <a:spcPct val="0"/>
            </a:spcBef>
            <a:spcAft>
              <a:spcPct val="35000"/>
            </a:spcAft>
            <a:buNone/>
          </a:pPr>
          <a:r>
            <a:rPr lang="fr-BE" sz="1200" b="1" kern="1200"/>
            <a:t>le test</a:t>
          </a:r>
          <a:br>
            <a:rPr lang="fr-BE" sz="1600" b="1" kern="1200"/>
          </a:br>
          <a:endParaRPr lang="fr-BE" sz="1600" b="1" kern="1200"/>
        </a:p>
      </xdr:txBody>
    </xdr:sp>
    <xdr:clientData/>
  </xdr:twoCellAnchor>
  <xdr:twoCellAnchor>
    <xdr:from>
      <xdr:col>0</xdr:col>
      <xdr:colOff>321307</xdr:colOff>
      <xdr:row>53</xdr:row>
      <xdr:rowOff>52917</xdr:rowOff>
    </xdr:from>
    <xdr:to>
      <xdr:col>1</xdr:col>
      <xdr:colOff>217802</xdr:colOff>
      <xdr:row>55</xdr:row>
      <xdr:rowOff>10583</xdr:rowOff>
    </xdr:to>
    <xdr:sp macro="" textlink="">
      <xdr:nvSpPr>
        <xdr:cNvPr id="7" name="Forme libre : forme 6">
          <a:extLst>
            <a:ext uri="{FF2B5EF4-FFF2-40B4-BE49-F238E27FC236}">
              <a16:creationId xmlns:a16="http://schemas.microsoft.com/office/drawing/2014/main" id="{953056AC-44FC-4390-B33C-E181DFA9BE4E}"/>
            </a:ext>
          </a:extLst>
        </xdr:cNvPr>
        <xdr:cNvSpPr/>
      </xdr:nvSpPr>
      <xdr:spPr>
        <a:xfrm flipH="1">
          <a:off x="321307" y="21236517"/>
          <a:ext cx="506095" cy="338666"/>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300141</xdr:colOff>
      <xdr:row>90</xdr:row>
      <xdr:rowOff>49953</xdr:rowOff>
    </xdr:from>
    <xdr:to>
      <xdr:col>1</xdr:col>
      <xdr:colOff>196636</xdr:colOff>
      <xdr:row>91</xdr:row>
      <xdr:rowOff>179917</xdr:rowOff>
    </xdr:to>
    <xdr:sp macro="" textlink="">
      <xdr:nvSpPr>
        <xdr:cNvPr id="8" name="Forme libre : forme 7">
          <a:extLst>
            <a:ext uri="{FF2B5EF4-FFF2-40B4-BE49-F238E27FC236}">
              <a16:creationId xmlns:a16="http://schemas.microsoft.com/office/drawing/2014/main" id="{C1ACF04E-04AF-4AA0-9C6C-104BC587E118}"/>
            </a:ext>
          </a:extLst>
        </xdr:cNvPr>
        <xdr:cNvSpPr/>
      </xdr:nvSpPr>
      <xdr:spPr>
        <a:xfrm flipH="1">
          <a:off x="300141" y="28539228"/>
          <a:ext cx="506095" cy="329989"/>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2</xdr:col>
      <xdr:colOff>10586</xdr:colOff>
      <xdr:row>93</xdr:row>
      <xdr:rowOff>1</xdr:rowOff>
    </xdr:from>
    <xdr:to>
      <xdr:col>12</xdr:col>
      <xdr:colOff>804333</xdr:colOff>
      <xdr:row>96</xdr:row>
      <xdr:rowOff>137585</xdr:rowOff>
    </xdr:to>
    <xdr:graphicFrame macro="">
      <xdr:nvGraphicFramePr>
        <xdr:cNvPr id="9" name="Diagramme 8">
          <a:extLst>
            <a:ext uri="{FF2B5EF4-FFF2-40B4-BE49-F238E27FC236}">
              <a16:creationId xmlns:a16="http://schemas.microsoft.com/office/drawing/2014/main" id="{F6D0A3DC-B909-412E-9D1E-EAF551339B7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38101</xdr:colOff>
      <xdr:row>32</xdr:row>
      <xdr:rowOff>30943</xdr:rowOff>
    </xdr:from>
    <xdr:to>
      <xdr:col>1</xdr:col>
      <xdr:colOff>497418</xdr:colOff>
      <xdr:row>41</xdr:row>
      <xdr:rowOff>15240</xdr:rowOff>
    </xdr:to>
    <xdr:sp macro="" textlink="">
      <xdr:nvSpPr>
        <xdr:cNvPr id="10" name="Forme libre : forme 4">
          <a:extLst>
            <a:ext uri="{FF2B5EF4-FFF2-40B4-BE49-F238E27FC236}">
              <a16:creationId xmlns:a16="http://schemas.microsoft.com/office/drawing/2014/main" id="{9A1438CF-409A-4808-80CE-030320A7C068}"/>
            </a:ext>
          </a:extLst>
        </xdr:cNvPr>
        <xdr:cNvSpPr/>
      </xdr:nvSpPr>
      <xdr:spPr>
        <a:xfrm>
          <a:off x="38101" y="2383618"/>
          <a:ext cx="1068917" cy="15652922"/>
        </a:xfrm>
        <a:custGeom>
          <a:avLst/>
          <a:gdLst>
            <a:gd name="connsiteX0" fmla="*/ 0 w 3676650"/>
            <a:gd name="connsiteY0" fmla="*/ 367665 h 4537727"/>
            <a:gd name="connsiteX1" fmla="*/ 367665 w 3676650"/>
            <a:gd name="connsiteY1" fmla="*/ 0 h 4537727"/>
            <a:gd name="connsiteX2" fmla="*/ 3308985 w 3676650"/>
            <a:gd name="connsiteY2" fmla="*/ 0 h 4537727"/>
            <a:gd name="connsiteX3" fmla="*/ 3676650 w 3676650"/>
            <a:gd name="connsiteY3" fmla="*/ 367665 h 4537727"/>
            <a:gd name="connsiteX4" fmla="*/ 3676650 w 3676650"/>
            <a:gd name="connsiteY4" fmla="*/ 4170062 h 4537727"/>
            <a:gd name="connsiteX5" fmla="*/ 3308985 w 3676650"/>
            <a:gd name="connsiteY5" fmla="*/ 4537727 h 4537727"/>
            <a:gd name="connsiteX6" fmla="*/ 367665 w 3676650"/>
            <a:gd name="connsiteY6" fmla="*/ 4537727 h 4537727"/>
            <a:gd name="connsiteX7" fmla="*/ 0 w 3676650"/>
            <a:gd name="connsiteY7" fmla="*/ 4170062 h 4537727"/>
            <a:gd name="connsiteX8" fmla="*/ 0 w 3676650"/>
            <a:gd name="connsiteY8" fmla="*/ 367665 h 4537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4537727">
              <a:moveTo>
                <a:pt x="0" y="367665"/>
              </a:moveTo>
              <a:cubicBezTo>
                <a:pt x="0" y="164609"/>
                <a:pt x="164609" y="0"/>
                <a:pt x="367665" y="0"/>
              </a:cubicBezTo>
              <a:lnTo>
                <a:pt x="3308985" y="0"/>
              </a:lnTo>
              <a:cubicBezTo>
                <a:pt x="3512041" y="0"/>
                <a:pt x="3676650" y="164609"/>
                <a:pt x="3676650" y="367665"/>
              </a:cubicBezTo>
              <a:lnTo>
                <a:pt x="3676650" y="4170062"/>
              </a:lnTo>
              <a:cubicBezTo>
                <a:pt x="3676650" y="4373118"/>
                <a:pt x="3512041" y="4537727"/>
                <a:pt x="3308985" y="4537727"/>
              </a:cubicBezTo>
              <a:lnTo>
                <a:pt x="367665" y="4537727"/>
              </a:lnTo>
              <a:cubicBezTo>
                <a:pt x="164609" y="4537727"/>
                <a:pt x="0" y="4373118"/>
                <a:pt x="0" y="4170062"/>
              </a:cubicBezTo>
              <a:lnTo>
                <a:pt x="0" y="367665"/>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68645" tIns="168645" rIns="168645" bIns="168645" numCol="1" spcCol="1270" anchor="ctr" anchorCtr="0">
          <a:noAutofit/>
        </a:bodyPr>
        <a:lstStyle/>
        <a:p>
          <a:pPr marL="0" lvl="0" indent="0" algn="ctr" defTabSz="711200">
            <a:lnSpc>
              <a:spcPct val="90000"/>
            </a:lnSpc>
            <a:spcBef>
              <a:spcPct val="0"/>
            </a:spcBef>
            <a:spcAft>
              <a:spcPts val="0"/>
            </a:spcAft>
            <a:buNone/>
          </a:pPr>
          <a:r>
            <a:rPr lang="fr-BE" sz="1200" b="1" kern="1200"/>
            <a:t>Fixer l’écart acceptable  entre les montants enregistrés et les valeurs attendues</a:t>
          </a:r>
        </a:p>
      </xdr:txBody>
    </xdr:sp>
    <xdr:clientData/>
  </xdr:twoCellAnchor>
  <xdr:twoCellAnchor>
    <xdr:from>
      <xdr:col>2</xdr:col>
      <xdr:colOff>10583</xdr:colOff>
      <xdr:row>98</xdr:row>
      <xdr:rowOff>10584</xdr:rowOff>
    </xdr:from>
    <xdr:to>
      <xdr:col>3</xdr:col>
      <xdr:colOff>336169</xdr:colOff>
      <xdr:row>103</xdr:row>
      <xdr:rowOff>201084</xdr:rowOff>
    </xdr:to>
    <xdr:grpSp>
      <xdr:nvGrpSpPr>
        <xdr:cNvPr id="12" name="Group 11">
          <a:extLst>
            <a:ext uri="{FF2B5EF4-FFF2-40B4-BE49-F238E27FC236}">
              <a16:creationId xmlns:a16="http://schemas.microsoft.com/office/drawing/2014/main" id="{0810A354-C5E3-4B11-A34B-B2860894C127}"/>
            </a:ext>
          </a:extLst>
        </xdr:cNvPr>
        <xdr:cNvGrpSpPr/>
      </xdr:nvGrpSpPr>
      <xdr:grpSpPr>
        <a:xfrm>
          <a:off x="1282488" y="21411989"/>
          <a:ext cx="778976" cy="1092200"/>
          <a:chOff x="3566" y="73938"/>
          <a:chExt cx="770086" cy="592955"/>
        </a:xfrm>
      </xdr:grpSpPr>
      <xdr:sp macro="" textlink="">
        <xdr:nvSpPr>
          <xdr:cNvPr id="13" name="Arrow: Pentagon 12">
            <a:extLst>
              <a:ext uri="{FF2B5EF4-FFF2-40B4-BE49-F238E27FC236}">
                <a16:creationId xmlns:a16="http://schemas.microsoft.com/office/drawing/2014/main" id="{638B4B1D-42B1-454B-9019-844606B045AD}"/>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4" name="Arrow: Pentagon 4">
            <a:extLst>
              <a:ext uri="{FF2B5EF4-FFF2-40B4-BE49-F238E27FC236}">
                <a16:creationId xmlns:a16="http://schemas.microsoft.com/office/drawing/2014/main" id="{C045293C-5BC7-4C83-8213-9039027D27F4}"/>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1</a:t>
            </a:r>
          </a:p>
        </xdr:txBody>
      </xdr:sp>
    </xdr:grpSp>
    <xdr:clientData/>
  </xdr:twoCellAnchor>
  <xdr:twoCellAnchor>
    <xdr:from>
      <xdr:col>2</xdr:col>
      <xdr:colOff>10583</xdr:colOff>
      <xdr:row>165</xdr:row>
      <xdr:rowOff>10584</xdr:rowOff>
    </xdr:from>
    <xdr:to>
      <xdr:col>3</xdr:col>
      <xdr:colOff>336169</xdr:colOff>
      <xdr:row>171</xdr:row>
      <xdr:rowOff>1059</xdr:rowOff>
    </xdr:to>
    <xdr:grpSp>
      <xdr:nvGrpSpPr>
        <xdr:cNvPr id="15" name="Group 14">
          <a:extLst>
            <a:ext uri="{FF2B5EF4-FFF2-40B4-BE49-F238E27FC236}">
              <a16:creationId xmlns:a16="http://schemas.microsoft.com/office/drawing/2014/main" id="{0C5582BE-5F88-4FFB-8559-2D9C8E847348}"/>
            </a:ext>
          </a:extLst>
        </xdr:cNvPr>
        <xdr:cNvGrpSpPr/>
      </xdr:nvGrpSpPr>
      <xdr:grpSpPr>
        <a:xfrm>
          <a:off x="1282488" y="33921489"/>
          <a:ext cx="778976" cy="1106170"/>
          <a:chOff x="3566" y="73938"/>
          <a:chExt cx="770086" cy="592955"/>
        </a:xfrm>
      </xdr:grpSpPr>
      <xdr:sp macro="" textlink="">
        <xdr:nvSpPr>
          <xdr:cNvPr id="16" name="Arrow: Pentagon 15">
            <a:extLst>
              <a:ext uri="{FF2B5EF4-FFF2-40B4-BE49-F238E27FC236}">
                <a16:creationId xmlns:a16="http://schemas.microsoft.com/office/drawing/2014/main" id="{932EC427-3294-4BA1-B3FE-4E8828B4572F}"/>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7" name="Arrow: Pentagon 4">
            <a:extLst>
              <a:ext uri="{FF2B5EF4-FFF2-40B4-BE49-F238E27FC236}">
                <a16:creationId xmlns:a16="http://schemas.microsoft.com/office/drawing/2014/main" id="{BCCD2B34-C36B-4440-BDE8-2AD938460E5F}"/>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3</a:t>
            </a:r>
          </a:p>
        </xdr:txBody>
      </xdr:sp>
    </xdr:grpSp>
    <xdr:clientData/>
  </xdr:twoCellAnchor>
  <xdr:twoCellAnchor>
    <xdr:from>
      <xdr:col>2</xdr:col>
      <xdr:colOff>10583</xdr:colOff>
      <xdr:row>127</xdr:row>
      <xdr:rowOff>10584</xdr:rowOff>
    </xdr:from>
    <xdr:to>
      <xdr:col>3</xdr:col>
      <xdr:colOff>336169</xdr:colOff>
      <xdr:row>133</xdr:row>
      <xdr:rowOff>1059</xdr:rowOff>
    </xdr:to>
    <xdr:grpSp>
      <xdr:nvGrpSpPr>
        <xdr:cNvPr id="18" name="Group 17">
          <a:extLst>
            <a:ext uri="{FF2B5EF4-FFF2-40B4-BE49-F238E27FC236}">
              <a16:creationId xmlns:a16="http://schemas.microsoft.com/office/drawing/2014/main" id="{15584BDE-6305-4072-B487-22D11FDA3B92}"/>
            </a:ext>
          </a:extLst>
        </xdr:cNvPr>
        <xdr:cNvGrpSpPr/>
      </xdr:nvGrpSpPr>
      <xdr:grpSpPr>
        <a:xfrm>
          <a:off x="1282488" y="27063489"/>
          <a:ext cx="778976" cy="1055370"/>
          <a:chOff x="3566" y="73938"/>
          <a:chExt cx="770086" cy="592955"/>
        </a:xfrm>
      </xdr:grpSpPr>
      <xdr:sp macro="" textlink="">
        <xdr:nvSpPr>
          <xdr:cNvPr id="19" name="Arrow: Pentagon 18">
            <a:extLst>
              <a:ext uri="{FF2B5EF4-FFF2-40B4-BE49-F238E27FC236}">
                <a16:creationId xmlns:a16="http://schemas.microsoft.com/office/drawing/2014/main" id="{0E6BBF35-F3BD-4EFD-97A4-946204DB7F58}"/>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20" name="Arrow: Pentagon 4">
            <a:extLst>
              <a:ext uri="{FF2B5EF4-FFF2-40B4-BE49-F238E27FC236}">
                <a16:creationId xmlns:a16="http://schemas.microsoft.com/office/drawing/2014/main" id="{4C74B99F-CE78-443B-9B97-F6FDCA968E45}"/>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2</a:t>
            </a:r>
          </a:p>
        </xdr:txBody>
      </xdr:sp>
    </xdr:grpSp>
    <xdr:clientData/>
  </xdr:twoCellAnchor>
  <xdr:twoCellAnchor>
    <xdr:from>
      <xdr:col>2</xdr:col>
      <xdr:colOff>10583</xdr:colOff>
      <xdr:row>194</xdr:row>
      <xdr:rowOff>10584</xdr:rowOff>
    </xdr:from>
    <xdr:to>
      <xdr:col>3</xdr:col>
      <xdr:colOff>336169</xdr:colOff>
      <xdr:row>200</xdr:row>
      <xdr:rowOff>1059</xdr:rowOff>
    </xdr:to>
    <xdr:grpSp>
      <xdr:nvGrpSpPr>
        <xdr:cNvPr id="21" name="Group 20">
          <a:extLst>
            <a:ext uri="{FF2B5EF4-FFF2-40B4-BE49-F238E27FC236}">
              <a16:creationId xmlns:a16="http://schemas.microsoft.com/office/drawing/2014/main" id="{DDB074FE-F64F-4F2F-AB10-B27A5D5EBEB7}"/>
            </a:ext>
          </a:extLst>
        </xdr:cNvPr>
        <xdr:cNvGrpSpPr/>
      </xdr:nvGrpSpPr>
      <xdr:grpSpPr>
        <a:xfrm>
          <a:off x="1282488" y="39509489"/>
          <a:ext cx="778976" cy="1055370"/>
          <a:chOff x="3566" y="73938"/>
          <a:chExt cx="770086" cy="592955"/>
        </a:xfrm>
      </xdr:grpSpPr>
      <xdr:sp macro="" textlink="">
        <xdr:nvSpPr>
          <xdr:cNvPr id="22" name="Arrow: Pentagon 21">
            <a:extLst>
              <a:ext uri="{FF2B5EF4-FFF2-40B4-BE49-F238E27FC236}">
                <a16:creationId xmlns:a16="http://schemas.microsoft.com/office/drawing/2014/main" id="{E78E790E-27A1-4078-8BC7-3BD9A59770EE}"/>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23" name="Arrow: Pentagon 4">
            <a:extLst>
              <a:ext uri="{FF2B5EF4-FFF2-40B4-BE49-F238E27FC236}">
                <a16:creationId xmlns:a16="http://schemas.microsoft.com/office/drawing/2014/main" id="{F2277673-A613-489C-97FA-22B55697F8D9}"/>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4</a:t>
            </a:r>
          </a:p>
        </xdr:txBody>
      </xdr:sp>
    </xdr:grpSp>
    <xdr:clientData/>
  </xdr:twoCellAnchor>
  <xdr:twoCellAnchor>
    <xdr:from>
      <xdr:col>2</xdr:col>
      <xdr:colOff>10583</xdr:colOff>
      <xdr:row>228</xdr:row>
      <xdr:rowOff>10584</xdr:rowOff>
    </xdr:from>
    <xdr:to>
      <xdr:col>3</xdr:col>
      <xdr:colOff>336169</xdr:colOff>
      <xdr:row>234</xdr:row>
      <xdr:rowOff>1059</xdr:rowOff>
    </xdr:to>
    <xdr:grpSp>
      <xdr:nvGrpSpPr>
        <xdr:cNvPr id="24" name="Group 23">
          <a:extLst>
            <a:ext uri="{FF2B5EF4-FFF2-40B4-BE49-F238E27FC236}">
              <a16:creationId xmlns:a16="http://schemas.microsoft.com/office/drawing/2014/main" id="{29F88D9A-5786-4DD2-904B-CD04A7DF9449}"/>
            </a:ext>
          </a:extLst>
        </xdr:cNvPr>
        <xdr:cNvGrpSpPr/>
      </xdr:nvGrpSpPr>
      <xdr:grpSpPr>
        <a:xfrm>
          <a:off x="1282488" y="45656289"/>
          <a:ext cx="778976" cy="1068070"/>
          <a:chOff x="3566" y="73938"/>
          <a:chExt cx="770086" cy="592955"/>
        </a:xfrm>
      </xdr:grpSpPr>
      <xdr:sp macro="" textlink="">
        <xdr:nvSpPr>
          <xdr:cNvPr id="25" name="Arrow: Pentagon 24">
            <a:extLst>
              <a:ext uri="{FF2B5EF4-FFF2-40B4-BE49-F238E27FC236}">
                <a16:creationId xmlns:a16="http://schemas.microsoft.com/office/drawing/2014/main" id="{5A1CF9BD-76D7-4A19-AE5C-35A50F890686}"/>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26" name="Arrow: Pentagon 4">
            <a:extLst>
              <a:ext uri="{FF2B5EF4-FFF2-40B4-BE49-F238E27FC236}">
                <a16:creationId xmlns:a16="http://schemas.microsoft.com/office/drawing/2014/main" id="{4CC67F28-4C18-4939-8DB3-DE191CF521DF}"/>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5</a:t>
            </a:r>
          </a:p>
        </xdr:txBody>
      </xdr:sp>
    </xdr:grpSp>
    <xdr:clientData/>
  </xdr:twoCellAnchor>
  <xdr:twoCellAnchor>
    <xdr:from>
      <xdr:col>2</xdr:col>
      <xdr:colOff>10583</xdr:colOff>
      <xdr:row>263</xdr:row>
      <xdr:rowOff>10584</xdr:rowOff>
    </xdr:from>
    <xdr:to>
      <xdr:col>3</xdr:col>
      <xdr:colOff>336169</xdr:colOff>
      <xdr:row>269</xdr:row>
      <xdr:rowOff>1059</xdr:rowOff>
    </xdr:to>
    <xdr:grpSp>
      <xdr:nvGrpSpPr>
        <xdr:cNvPr id="27" name="Group 26">
          <a:extLst>
            <a:ext uri="{FF2B5EF4-FFF2-40B4-BE49-F238E27FC236}">
              <a16:creationId xmlns:a16="http://schemas.microsoft.com/office/drawing/2014/main" id="{5B3C4335-0963-4325-A7E0-E1D272A1A725}"/>
            </a:ext>
          </a:extLst>
        </xdr:cNvPr>
        <xdr:cNvGrpSpPr/>
      </xdr:nvGrpSpPr>
      <xdr:grpSpPr>
        <a:xfrm>
          <a:off x="1282488" y="52006289"/>
          <a:ext cx="778976" cy="1068070"/>
          <a:chOff x="3566" y="73938"/>
          <a:chExt cx="770086" cy="592955"/>
        </a:xfrm>
      </xdr:grpSpPr>
      <xdr:sp macro="" textlink="">
        <xdr:nvSpPr>
          <xdr:cNvPr id="28" name="Arrow: Pentagon 27">
            <a:extLst>
              <a:ext uri="{FF2B5EF4-FFF2-40B4-BE49-F238E27FC236}">
                <a16:creationId xmlns:a16="http://schemas.microsoft.com/office/drawing/2014/main" id="{166C7575-D83C-424D-9D07-C1E5DD9ACB63}"/>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29" name="Arrow: Pentagon 4">
            <a:extLst>
              <a:ext uri="{FF2B5EF4-FFF2-40B4-BE49-F238E27FC236}">
                <a16:creationId xmlns:a16="http://schemas.microsoft.com/office/drawing/2014/main" id="{DFD006EA-CAE6-4D34-A744-EAAD9C6BDE7A}"/>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6</a:t>
            </a:r>
          </a:p>
        </xdr:txBody>
      </xdr:sp>
    </xdr:grpSp>
    <xdr:clientData/>
  </xdr:twoCellAnchor>
  <xdr:twoCellAnchor>
    <xdr:from>
      <xdr:col>2</xdr:col>
      <xdr:colOff>10583</xdr:colOff>
      <xdr:row>293</xdr:row>
      <xdr:rowOff>10584</xdr:rowOff>
    </xdr:from>
    <xdr:to>
      <xdr:col>3</xdr:col>
      <xdr:colOff>336169</xdr:colOff>
      <xdr:row>299</xdr:row>
      <xdr:rowOff>1059</xdr:rowOff>
    </xdr:to>
    <xdr:grpSp>
      <xdr:nvGrpSpPr>
        <xdr:cNvPr id="30" name="Group 29">
          <a:extLst>
            <a:ext uri="{FF2B5EF4-FFF2-40B4-BE49-F238E27FC236}">
              <a16:creationId xmlns:a16="http://schemas.microsoft.com/office/drawing/2014/main" id="{5541223D-19F3-464E-B7B9-4B0AC8DB9048}"/>
            </a:ext>
          </a:extLst>
        </xdr:cNvPr>
        <xdr:cNvGrpSpPr/>
      </xdr:nvGrpSpPr>
      <xdr:grpSpPr>
        <a:xfrm>
          <a:off x="1282488" y="57467289"/>
          <a:ext cx="778976" cy="1068070"/>
          <a:chOff x="3566" y="73938"/>
          <a:chExt cx="770086" cy="592955"/>
        </a:xfrm>
      </xdr:grpSpPr>
      <xdr:sp macro="" textlink="">
        <xdr:nvSpPr>
          <xdr:cNvPr id="31" name="Arrow: Pentagon 30">
            <a:extLst>
              <a:ext uri="{FF2B5EF4-FFF2-40B4-BE49-F238E27FC236}">
                <a16:creationId xmlns:a16="http://schemas.microsoft.com/office/drawing/2014/main" id="{F53A7ED1-F1AB-4F24-9D7F-09478838EED1}"/>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32" name="Arrow: Pentagon 4">
            <a:extLst>
              <a:ext uri="{FF2B5EF4-FFF2-40B4-BE49-F238E27FC236}">
                <a16:creationId xmlns:a16="http://schemas.microsoft.com/office/drawing/2014/main" id="{5218416A-0901-49E0-9460-99E0AF193F9C}"/>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7</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44</xdr:row>
      <xdr:rowOff>2334</xdr:rowOff>
    </xdr:from>
    <xdr:to>
      <xdr:col>1</xdr:col>
      <xdr:colOff>508000</xdr:colOff>
      <xdr:row>53</xdr:row>
      <xdr:rowOff>167639</xdr:rowOff>
    </xdr:to>
    <xdr:sp macro="" textlink="">
      <xdr:nvSpPr>
        <xdr:cNvPr id="2" name="Forme libre : forme 3">
          <a:extLst>
            <a:ext uri="{FF2B5EF4-FFF2-40B4-BE49-F238E27FC236}">
              <a16:creationId xmlns:a16="http://schemas.microsoft.com/office/drawing/2014/main" id="{9BA079A1-CF48-4FF1-BE3C-742A28887910}"/>
            </a:ext>
          </a:extLst>
        </xdr:cNvPr>
        <xdr:cNvSpPr/>
      </xdr:nvSpPr>
      <xdr:spPr>
        <a:xfrm>
          <a:off x="0" y="13047774"/>
          <a:ext cx="1132840" cy="2733245"/>
        </a:xfrm>
        <a:custGeom>
          <a:avLst/>
          <a:gdLst>
            <a:gd name="connsiteX0" fmla="*/ 0 w 3676650"/>
            <a:gd name="connsiteY0" fmla="*/ 113531 h 1135312"/>
            <a:gd name="connsiteX1" fmla="*/ 113531 w 3676650"/>
            <a:gd name="connsiteY1" fmla="*/ 0 h 1135312"/>
            <a:gd name="connsiteX2" fmla="*/ 3563119 w 3676650"/>
            <a:gd name="connsiteY2" fmla="*/ 0 h 1135312"/>
            <a:gd name="connsiteX3" fmla="*/ 3676650 w 3676650"/>
            <a:gd name="connsiteY3" fmla="*/ 113531 h 1135312"/>
            <a:gd name="connsiteX4" fmla="*/ 3676650 w 3676650"/>
            <a:gd name="connsiteY4" fmla="*/ 1021781 h 1135312"/>
            <a:gd name="connsiteX5" fmla="*/ 3563119 w 3676650"/>
            <a:gd name="connsiteY5" fmla="*/ 1135312 h 1135312"/>
            <a:gd name="connsiteX6" fmla="*/ 113531 w 3676650"/>
            <a:gd name="connsiteY6" fmla="*/ 1135312 h 1135312"/>
            <a:gd name="connsiteX7" fmla="*/ 0 w 3676650"/>
            <a:gd name="connsiteY7" fmla="*/ 1021781 h 1135312"/>
            <a:gd name="connsiteX8" fmla="*/ 0 w 3676650"/>
            <a:gd name="connsiteY8" fmla="*/ 113531 h 11353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135312">
              <a:moveTo>
                <a:pt x="0" y="113531"/>
              </a:moveTo>
              <a:cubicBezTo>
                <a:pt x="0" y="50830"/>
                <a:pt x="50830" y="0"/>
                <a:pt x="113531" y="0"/>
              </a:cubicBezTo>
              <a:lnTo>
                <a:pt x="3563119" y="0"/>
              </a:lnTo>
              <a:cubicBezTo>
                <a:pt x="3625820" y="0"/>
                <a:pt x="3676650" y="50830"/>
                <a:pt x="3676650" y="113531"/>
              </a:cubicBezTo>
              <a:lnTo>
                <a:pt x="3676650" y="1021781"/>
              </a:lnTo>
              <a:cubicBezTo>
                <a:pt x="3676650" y="1084482"/>
                <a:pt x="3625820" y="1135312"/>
                <a:pt x="3563119" y="1135312"/>
              </a:cubicBezTo>
              <a:lnTo>
                <a:pt x="113531" y="1135312"/>
              </a:lnTo>
              <a:cubicBezTo>
                <a:pt x="50830" y="1135312"/>
                <a:pt x="0" y="1084482"/>
                <a:pt x="0" y="1021781"/>
              </a:cubicBezTo>
              <a:lnTo>
                <a:pt x="0" y="113531"/>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4212" tIns="94212" rIns="94212" bIns="94212" numCol="1" spcCol="1270" anchor="ctr" anchorCtr="0">
          <a:noAutofit/>
        </a:bodyPr>
        <a:lstStyle/>
        <a:p>
          <a:pPr marL="0" lvl="0" indent="0" algn="ctr" defTabSz="711200">
            <a:lnSpc>
              <a:spcPct val="90000"/>
            </a:lnSpc>
            <a:spcBef>
              <a:spcPct val="0"/>
            </a:spcBef>
            <a:spcAft>
              <a:spcPct val="35000"/>
            </a:spcAft>
            <a:buNone/>
          </a:pPr>
          <a:r>
            <a:rPr lang="fr-BE" sz="1200" b="1" kern="1200"/>
            <a:t>Établir la pertinence du recours à des procédures analytiques de substance</a:t>
          </a:r>
        </a:p>
      </xdr:txBody>
    </xdr:sp>
    <xdr:clientData/>
  </xdr:twoCellAnchor>
  <xdr:twoCellAnchor>
    <xdr:from>
      <xdr:col>0</xdr:col>
      <xdr:colOff>38100</xdr:colOff>
      <xdr:row>56</xdr:row>
      <xdr:rowOff>30943</xdr:rowOff>
    </xdr:from>
    <xdr:to>
      <xdr:col>1</xdr:col>
      <xdr:colOff>518584</xdr:colOff>
      <xdr:row>90</xdr:row>
      <xdr:rowOff>0</xdr:rowOff>
    </xdr:to>
    <xdr:sp macro="" textlink="">
      <xdr:nvSpPr>
        <xdr:cNvPr id="3" name="Forme libre : forme 4">
          <a:extLst>
            <a:ext uri="{FF2B5EF4-FFF2-40B4-BE49-F238E27FC236}">
              <a16:creationId xmlns:a16="http://schemas.microsoft.com/office/drawing/2014/main" id="{813BDF3F-5303-4C56-8CA6-24C25C6B0922}"/>
            </a:ext>
          </a:extLst>
        </xdr:cNvPr>
        <xdr:cNvSpPr/>
      </xdr:nvSpPr>
      <xdr:spPr>
        <a:xfrm>
          <a:off x="38100" y="16192963"/>
          <a:ext cx="1105324" cy="6156497"/>
        </a:xfrm>
        <a:custGeom>
          <a:avLst/>
          <a:gdLst>
            <a:gd name="connsiteX0" fmla="*/ 0 w 3676650"/>
            <a:gd name="connsiteY0" fmla="*/ 367665 h 4537727"/>
            <a:gd name="connsiteX1" fmla="*/ 367665 w 3676650"/>
            <a:gd name="connsiteY1" fmla="*/ 0 h 4537727"/>
            <a:gd name="connsiteX2" fmla="*/ 3308985 w 3676650"/>
            <a:gd name="connsiteY2" fmla="*/ 0 h 4537727"/>
            <a:gd name="connsiteX3" fmla="*/ 3676650 w 3676650"/>
            <a:gd name="connsiteY3" fmla="*/ 367665 h 4537727"/>
            <a:gd name="connsiteX4" fmla="*/ 3676650 w 3676650"/>
            <a:gd name="connsiteY4" fmla="*/ 4170062 h 4537727"/>
            <a:gd name="connsiteX5" fmla="*/ 3308985 w 3676650"/>
            <a:gd name="connsiteY5" fmla="*/ 4537727 h 4537727"/>
            <a:gd name="connsiteX6" fmla="*/ 367665 w 3676650"/>
            <a:gd name="connsiteY6" fmla="*/ 4537727 h 4537727"/>
            <a:gd name="connsiteX7" fmla="*/ 0 w 3676650"/>
            <a:gd name="connsiteY7" fmla="*/ 4170062 h 4537727"/>
            <a:gd name="connsiteX8" fmla="*/ 0 w 3676650"/>
            <a:gd name="connsiteY8" fmla="*/ 367665 h 4537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4537727">
              <a:moveTo>
                <a:pt x="0" y="367665"/>
              </a:moveTo>
              <a:cubicBezTo>
                <a:pt x="0" y="164609"/>
                <a:pt x="164609" y="0"/>
                <a:pt x="367665" y="0"/>
              </a:cubicBezTo>
              <a:lnTo>
                <a:pt x="3308985" y="0"/>
              </a:lnTo>
              <a:cubicBezTo>
                <a:pt x="3512041" y="0"/>
                <a:pt x="3676650" y="164609"/>
                <a:pt x="3676650" y="367665"/>
              </a:cubicBezTo>
              <a:lnTo>
                <a:pt x="3676650" y="4170062"/>
              </a:lnTo>
              <a:cubicBezTo>
                <a:pt x="3676650" y="4373118"/>
                <a:pt x="3512041" y="4537727"/>
                <a:pt x="3308985" y="4537727"/>
              </a:cubicBezTo>
              <a:lnTo>
                <a:pt x="367665" y="4537727"/>
              </a:lnTo>
              <a:cubicBezTo>
                <a:pt x="164609" y="4537727"/>
                <a:pt x="0" y="4373118"/>
                <a:pt x="0" y="4170062"/>
              </a:cubicBezTo>
              <a:lnTo>
                <a:pt x="0" y="367665"/>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68645" tIns="168645" rIns="168645" bIns="168645" numCol="1" spcCol="1270" anchor="ctr" anchorCtr="0">
          <a:noAutofit/>
        </a:bodyPr>
        <a:lstStyle/>
        <a:p>
          <a:pPr marL="0" lvl="0" indent="0" algn="ctr" defTabSz="711200">
            <a:lnSpc>
              <a:spcPct val="90000"/>
            </a:lnSpc>
            <a:spcBef>
              <a:spcPct val="0"/>
            </a:spcBef>
            <a:spcAft>
              <a:spcPts val="0"/>
            </a:spcAft>
            <a:buNone/>
          </a:pPr>
          <a:r>
            <a:rPr lang="fr-BE" sz="1200" b="1" kern="1200"/>
            <a:t>Identifier </a:t>
          </a:r>
        </a:p>
        <a:p>
          <a:pPr marL="0" lvl="0" indent="0" algn="ctr" defTabSz="711200">
            <a:lnSpc>
              <a:spcPct val="90000"/>
            </a:lnSpc>
            <a:spcBef>
              <a:spcPct val="0"/>
            </a:spcBef>
            <a:spcAft>
              <a:spcPts val="0"/>
            </a:spcAft>
            <a:buNone/>
          </a:pPr>
          <a:r>
            <a:rPr lang="fr-BE" sz="1200" b="1" kern="1200"/>
            <a:t>les données de référence</a:t>
          </a:r>
        </a:p>
        <a:p>
          <a:pPr marL="0" lvl="0" indent="0" algn="ctr" defTabSz="711200">
            <a:lnSpc>
              <a:spcPct val="90000"/>
            </a:lnSpc>
            <a:spcBef>
              <a:spcPct val="0"/>
            </a:spcBef>
            <a:spcAft>
              <a:spcPct val="35000"/>
            </a:spcAft>
            <a:buNone/>
          </a:pPr>
          <a:r>
            <a:rPr lang="fr-BE" sz="1200" b="1" kern="1200"/>
            <a:t>pour déterminer les attentes</a:t>
          </a:r>
        </a:p>
      </xdr:txBody>
    </xdr:sp>
    <xdr:clientData/>
  </xdr:twoCellAnchor>
  <xdr:twoCellAnchor>
    <xdr:from>
      <xdr:col>0</xdr:col>
      <xdr:colOff>1</xdr:colOff>
      <xdr:row>92</xdr:row>
      <xdr:rowOff>19005</xdr:rowOff>
    </xdr:from>
    <xdr:to>
      <xdr:col>1</xdr:col>
      <xdr:colOff>497418</xdr:colOff>
      <xdr:row>217</xdr:row>
      <xdr:rowOff>169332</xdr:rowOff>
    </xdr:to>
    <xdr:sp macro="" textlink="">
      <xdr:nvSpPr>
        <xdr:cNvPr id="4" name="Forme libre : forme 5">
          <a:extLst>
            <a:ext uri="{FF2B5EF4-FFF2-40B4-BE49-F238E27FC236}">
              <a16:creationId xmlns:a16="http://schemas.microsoft.com/office/drawing/2014/main" id="{9B565E5F-36D6-4D91-957D-4BA04BA37590}"/>
            </a:ext>
          </a:extLst>
        </xdr:cNvPr>
        <xdr:cNvSpPr/>
      </xdr:nvSpPr>
      <xdr:spPr>
        <a:xfrm>
          <a:off x="1" y="22749465"/>
          <a:ext cx="1122257" cy="24328587"/>
        </a:xfrm>
        <a:custGeom>
          <a:avLst/>
          <a:gdLst>
            <a:gd name="connsiteX0" fmla="*/ 0 w 3676650"/>
            <a:gd name="connsiteY0" fmla="*/ 244727 h 2447269"/>
            <a:gd name="connsiteX1" fmla="*/ 244727 w 3676650"/>
            <a:gd name="connsiteY1" fmla="*/ 0 h 2447269"/>
            <a:gd name="connsiteX2" fmla="*/ 3431923 w 3676650"/>
            <a:gd name="connsiteY2" fmla="*/ 0 h 2447269"/>
            <a:gd name="connsiteX3" fmla="*/ 3676650 w 3676650"/>
            <a:gd name="connsiteY3" fmla="*/ 244727 h 2447269"/>
            <a:gd name="connsiteX4" fmla="*/ 3676650 w 3676650"/>
            <a:gd name="connsiteY4" fmla="*/ 2202542 h 2447269"/>
            <a:gd name="connsiteX5" fmla="*/ 3431923 w 3676650"/>
            <a:gd name="connsiteY5" fmla="*/ 2447269 h 2447269"/>
            <a:gd name="connsiteX6" fmla="*/ 244727 w 3676650"/>
            <a:gd name="connsiteY6" fmla="*/ 2447269 h 2447269"/>
            <a:gd name="connsiteX7" fmla="*/ 0 w 3676650"/>
            <a:gd name="connsiteY7" fmla="*/ 2202542 h 2447269"/>
            <a:gd name="connsiteX8" fmla="*/ 0 w 3676650"/>
            <a:gd name="connsiteY8" fmla="*/ 244727 h 2447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2447269">
              <a:moveTo>
                <a:pt x="0" y="244727"/>
              </a:moveTo>
              <a:cubicBezTo>
                <a:pt x="0" y="109568"/>
                <a:pt x="109568" y="0"/>
                <a:pt x="244727" y="0"/>
              </a:cubicBezTo>
              <a:lnTo>
                <a:pt x="3431923" y="0"/>
              </a:lnTo>
              <a:cubicBezTo>
                <a:pt x="3567082" y="0"/>
                <a:pt x="3676650" y="109568"/>
                <a:pt x="3676650" y="244727"/>
              </a:cubicBezTo>
              <a:lnTo>
                <a:pt x="3676650" y="2202542"/>
              </a:lnTo>
              <a:cubicBezTo>
                <a:pt x="3676650" y="2337701"/>
                <a:pt x="3567082" y="2447269"/>
                <a:pt x="3431923" y="2447269"/>
              </a:cubicBezTo>
              <a:lnTo>
                <a:pt x="244727" y="2447269"/>
              </a:lnTo>
              <a:cubicBezTo>
                <a:pt x="109568" y="2447269"/>
                <a:pt x="0" y="2337701"/>
                <a:pt x="0" y="2202542"/>
              </a:cubicBezTo>
              <a:lnTo>
                <a:pt x="0" y="244727"/>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32638" tIns="132638" rIns="132638" bIns="132638" numCol="1" spcCol="1270" anchor="ctr" anchorCtr="0">
          <a:noAutofit/>
        </a:bodyPr>
        <a:lstStyle/>
        <a:p>
          <a:pPr marL="0" lvl="0" indent="0" algn="ctr" defTabSz="711200">
            <a:lnSpc>
              <a:spcPct val="90000"/>
            </a:lnSpc>
            <a:spcBef>
              <a:spcPct val="0"/>
            </a:spcBef>
            <a:spcAft>
              <a:spcPct val="35000"/>
            </a:spcAft>
            <a:buNone/>
          </a:pPr>
          <a:r>
            <a:rPr lang="fr-BE" sz="1200" b="1" kern="1200"/>
            <a:t>Réaliser </a:t>
          </a:r>
          <a:r>
            <a:rPr lang="fr-BE" sz="1200" b="1" kern="1200" baseline="0"/>
            <a:t> </a:t>
          </a:r>
        </a:p>
        <a:p>
          <a:pPr marL="0" lvl="0" indent="0" algn="ctr" defTabSz="711200">
            <a:lnSpc>
              <a:spcPct val="90000"/>
            </a:lnSpc>
            <a:spcBef>
              <a:spcPct val="0"/>
            </a:spcBef>
            <a:spcAft>
              <a:spcPct val="35000"/>
            </a:spcAft>
            <a:buNone/>
          </a:pPr>
          <a:r>
            <a:rPr lang="fr-BE" sz="1200" b="1" kern="1200"/>
            <a:t>le test</a:t>
          </a:r>
          <a:br>
            <a:rPr lang="fr-BE" sz="1600" b="1" kern="1200"/>
          </a:br>
          <a:endParaRPr lang="fr-BE" sz="1600" b="1" kern="1200"/>
        </a:p>
      </xdr:txBody>
    </xdr:sp>
    <xdr:clientData/>
  </xdr:twoCellAnchor>
  <xdr:twoCellAnchor>
    <xdr:from>
      <xdr:col>0</xdr:col>
      <xdr:colOff>321307</xdr:colOff>
      <xdr:row>54</xdr:row>
      <xdr:rowOff>52917</xdr:rowOff>
    </xdr:from>
    <xdr:to>
      <xdr:col>1</xdr:col>
      <xdr:colOff>217802</xdr:colOff>
      <xdr:row>56</xdr:row>
      <xdr:rowOff>10583</xdr:rowOff>
    </xdr:to>
    <xdr:sp macro="" textlink="">
      <xdr:nvSpPr>
        <xdr:cNvPr id="5" name="Forme libre : forme 6">
          <a:extLst>
            <a:ext uri="{FF2B5EF4-FFF2-40B4-BE49-F238E27FC236}">
              <a16:creationId xmlns:a16="http://schemas.microsoft.com/office/drawing/2014/main" id="{934EAF29-FA5D-4E0E-B39A-140306FFC941}"/>
            </a:ext>
          </a:extLst>
        </xdr:cNvPr>
        <xdr:cNvSpPr/>
      </xdr:nvSpPr>
      <xdr:spPr>
        <a:xfrm flipH="1">
          <a:off x="321307" y="15849177"/>
          <a:ext cx="521335" cy="323426"/>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300141</xdr:colOff>
      <xdr:row>90</xdr:row>
      <xdr:rowOff>49953</xdr:rowOff>
    </xdr:from>
    <xdr:to>
      <xdr:col>1</xdr:col>
      <xdr:colOff>196636</xdr:colOff>
      <xdr:row>91</xdr:row>
      <xdr:rowOff>179917</xdr:rowOff>
    </xdr:to>
    <xdr:sp macro="" textlink="">
      <xdr:nvSpPr>
        <xdr:cNvPr id="6" name="Forme libre : forme 7">
          <a:extLst>
            <a:ext uri="{FF2B5EF4-FFF2-40B4-BE49-F238E27FC236}">
              <a16:creationId xmlns:a16="http://schemas.microsoft.com/office/drawing/2014/main" id="{AE3A1771-8E21-4831-AFCA-C0CEA6A3CD9C}"/>
            </a:ext>
          </a:extLst>
        </xdr:cNvPr>
        <xdr:cNvSpPr/>
      </xdr:nvSpPr>
      <xdr:spPr>
        <a:xfrm flipH="1">
          <a:off x="300141" y="22399413"/>
          <a:ext cx="521335" cy="328084"/>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2</xdr:col>
      <xdr:colOff>10586</xdr:colOff>
      <xdr:row>93</xdr:row>
      <xdr:rowOff>0</xdr:rowOff>
    </xdr:from>
    <xdr:to>
      <xdr:col>12</xdr:col>
      <xdr:colOff>804333</xdr:colOff>
      <xdr:row>96</xdr:row>
      <xdr:rowOff>169333</xdr:rowOff>
    </xdr:to>
    <xdr:graphicFrame macro="">
      <xdr:nvGraphicFramePr>
        <xdr:cNvPr id="7" name="Diagramme 8">
          <a:extLst>
            <a:ext uri="{FF2B5EF4-FFF2-40B4-BE49-F238E27FC236}">
              <a16:creationId xmlns:a16="http://schemas.microsoft.com/office/drawing/2014/main" id="{C2F66ADC-8FE7-4C1D-8A2E-199583977F1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10583</xdr:colOff>
      <xdr:row>98</xdr:row>
      <xdr:rowOff>10584</xdr:rowOff>
    </xdr:from>
    <xdr:to>
      <xdr:col>3</xdr:col>
      <xdr:colOff>336169</xdr:colOff>
      <xdr:row>104</xdr:row>
      <xdr:rowOff>2964</xdr:rowOff>
    </xdr:to>
    <xdr:grpSp>
      <xdr:nvGrpSpPr>
        <xdr:cNvPr id="8" name="Group 7">
          <a:extLst>
            <a:ext uri="{FF2B5EF4-FFF2-40B4-BE49-F238E27FC236}">
              <a16:creationId xmlns:a16="http://schemas.microsoft.com/office/drawing/2014/main" id="{F898EF45-88EC-4F72-886D-E49FAA45B471}"/>
            </a:ext>
          </a:extLst>
        </xdr:cNvPr>
        <xdr:cNvGrpSpPr/>
      </xdr:nvGrpSpPr>
      <xdr:grpSpPr>
        <a:xfrm>
          <a:off x="1282488" y="22072389"/>
          <a:ext cx="778976" cy="1108075"/>
          <a:chOff x="3566" y="73938"/>
          <a:chExt cx="770086" cy="592955"/>
        </a:xfrm>
      </xdr:grpSpPr>
      <xdr:sp macro="" textlink="">
        <xdr:nvSpPr>
          <xdr:cNvPr id="9" name="Arrow: Pentagon 8">
            <a:extLst>
              <a:ext uri="{FF2B5EF4-FFF2-40B4-BE49-F238E27FC236}">
                <a16:creationId xmlns:a16="http://schemas.microsoft.com/office/drawing/2014/main" id="{C0338544-EC7E-4DE1-B8A3-5500AF0AD2B8}"/>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0" name="Arrow: Pentagon 4">
            <a:extLst>
              <a:ext uri="{FF2B5EF4-FFF2-40B4-BE49-F238E27FC236}">
                <a16:creationId xmlns:a16="http://schemas.microsoft.com/office/drawing/2014/main" id="{A57EE042-7B02-4D50-B5A4-E1221F5D991F}"/>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1</a:t>
            </a:r>
          </a:p>
        </xdr:txBody>
      </xdr:sp>
    </xdr:grpSp>
    <xdr:clientData/>
  </xdr:twoCellAnchor>
  <xdr:twoCellAnchor>
    <xdr:from>
      <xdr:col>2</xdr:col>
      <xdr:colOff>10583</xdr:colOff>
      <xdr:row>128</xdr:row>
      <xdr:rowOff>10584</xdr:rowOff>
    </xdr:from>
    <xdr:to>
      <xdr:col>3</xdr:col>
      <xdr:colOff>336169</xdr:colOff>
      <xdr:row>134</xdr:row>
      <xdr:rowOff>1059</xdr:rowOff>
    </xdr:to>
    <xdr:grpSp>
      <xdr:nvGrpSpPr>
        <xdr:cNvPr id="11" name="Group 10">
          <a:extLst>
            <a:ext uri="{FF2B5EF4-FFF2-40B4-BE49-F238E27FC236}">
              <a16:creationId xmlns:a16="http://schemas.microsoft.com/office/drawing/2014/main" id="{223540EF-11D3-4797-A02C-C36307FC2A40}"/>
            </a:ext>
          </a:extLst>
        </xdr:cNvPr>
        <xdr:cNvGrpSpPr/>
      </xdr:nvGrpSpPr>
      <xdr:grpSpPr>
        <a:xfrm>
          <a:off x="1282488" y="28117589"/>
          <a:ext cx="778976" cy="1106170"/>
          <a:chOff x="3566" y="73938"/>
          <a:chExt cx="770086" cy="592955"/>
        </a:xfrm>
      </xdr:grpSpPr>
      <xdr:sp macro="" textlink="">
        <xdr:nvSpPr>
          <xdr:cNvPr id="12" name="Arrow: Pentagon 11">
            <a:extLst>
              <a:ext uri="{FF2B5EF4-FFF2-40B4-BE49-F238E27FC236}">
                <a16:creationId xmlns:a16="http://schemas.microsoft.com/office/drawing/2014/main" id="{F4C9B1C5-F59A-43C8-B132-2F6A2FB16109}"/>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3" name="Arrow: Pentagon 4">
            <a:extLst>
              <a:ext uri="{FF2B5EF4-FFF2-40B4-BE49-F238E27FC236}">
                <a16:creationId xmlns:a16="http://schemas.microsoft.com/office/drawing/2014/main" id="{CB006D3A-FEAF-4202-9567-F15AB40409DE}"/>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2</a:t>
            </a:r>
          </a:p>
        </xdr:txBody>
      </xdr:sp>
    </xdr:grpSp>
    <xdr:clientData/>
  </xdr:twoCellAnchor>
  <xdr:twoCellAnchor>
    <xdr:from>
      <xdr:col>2</xdr:col>
      <xdr:colOff>10583</xdr:colOff>
      <xdr:row>159</xdr:row>
      <xdr:rowOff>10584</xdr:rowOff>
    </xdr:from>
    <xdr:to>
      <xdr:col>3</xdr:col>
      <xdr:colOff>336169</xdr:colOff>
      <xdr:row>165</xdr:row>
      <xdr:rowOff>1059</xdr:rowOff>
    </xdr:to>
    <xdr:grpSp>
      <xdr:nvGrpSpPr>
        <xdr:cNvPr id="14" name="Group 13">
          <a:extLst>
            <a:ext uri="{FF2B5EF4-FFF2-40B4-BE49-F238E27FC236}">
              <a16:creationId xmlns:a16="http://schemas.microsoft.com/office/drawing/2014/main" id="{62BBA6DE-3344-4C74-AFBE-7D2A7BED60FC}"/>
            </a:ext>
          </a:extLst>
        </xdr:cNvPr>
        <xdr:cNvGrpSpPr/>
      </xdr:nvGrpSpPr>
      <xdr:grpSpPr>
        <a:xfrm>
          <a:off x="1282488" y="34315189"/>
          <a:ext cx="778976" cy="1068070"/>
          <a:chOff x="3566" y="73938"/>
          <a:chExt cx="770086" cy="592955"/>
        </a:xfrm>
      </xdr:grpSpPr>
      <xdr:sp macro="" textlink="">
        <xdr:nvSpPr>
          <xdr:cNvPr id="15" name="Arrow: Pentagon 14">
            <a:extLst>
              <a:ext uri="{FF2B5EF4-FFF2-40B4-BE49-F238E27FC236}">
                <a16:creationId xmlns:a16="http://schemas.microsoft.com/office/drawing/2014/main" id="{63704279-26A5-4CBB-B5CF-6372C488A9E3}"/>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6" name="Arrow: Pentagon 4">
            <a:extLst>
              <a:ext uri="{FF2B5EF4-FFF2-40B4-BE49-F238E27FC236}">
                <a16:creationId xmlns:a16="http://schemas.microsoft.com/office/drawing/2014/main" id="{30D0705E-C849-4AD1-A62D-37C4BC84A30E}"/>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3</a:t>
            </a:r>
          </a:p>
        </xdr:txBody>
      </xdr:sp>
    </xdr:grpSp>
    <xdr:clientData/>
  </xdr:twoCellAnchor>
  <xdr:twoCellAnchor>
    <xdr:from>
      <xdr:col>2</xdr:col>
      <xdr:colOff>10583</xdr:colOff>
      <xdr:row>189</xdr:row>
      <xdr:rowOff>10584</xdr:rowOff>
    </xdr:from>
    <xdr:to>
      <xdr:col>3</xdr:col>
      <xdr:colOff>336169</xdr:colOff>
      <xdr:row>195</xdr:row>
      <xdr:rowOff>1059</xdr:rowOff>
    </xdr:to>
    <xdr:grpSp>
      <xdr:nvGrpSpPr>
        <xdr:cNvPr id="17" name="Group 16">
          <a:extLst>
            <a:ext uri="{FF2B5EF4-FFF2-40B4-BE49-F238E27FC236}">
              <a16:creationId xmlns:a16="http://schemas.microsoft.com/office/drawing/2014/main" id="{1194169A-1F89-4CBA-A03D-C37BDDC9D38C}"/>
            </a:ext>
          </a:extLst>
        </xdr:cNvPr>
        <xdr:cNvGrpSpPr/>
      </xdr:nvGrpSpPr>
      <xdr:grpSpPr>
        <a:xfrm>
          <a:off x="1282488" y="39953989"/>
          <a:ext cx="778976" cy="1068070"/>
          <a:chOff x="3566" y="73938"/>
          <a:chExt cx="770086" cy="592955"/>
        </a:xfrm>
      </xdr:grpSpPr>
      <xdr:sp macro="" textlink="">
        <xdr:nvSpPr>
          <xdr:cNvPr id="18" name="Arrow: Pentagon 17">
            <a:extLst>
              <a:ext uri="{FF2B5EF4-FFF2-40B4-BE49-F238E27FC236}">
                <a16:creationId xmlns:a16="http://schemas.microsoft.com/office/drawing/2014/main" id="{EB59CDB9-EC31-46B4-A61D-A73577732CB1}"/>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9" name="Arrow: Pentagon 4">
            <a:extLst>
              <a:ext uri="{FF2B5EF4-FFF2-40B4-BE49-F238E27FC236}">
                <a16:creationId xmlns:a16="http://schemas.microsoft.com/office/drawing/2014/main" id="{526548C8-31A1-422F-8AEA-80B11BAD9949}"/>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4</a:t>
            </a:r>
          </a:p>
        </xdr:txBody>
      </xdr:sp>
    </xdr:grpSp>
    <xdr:clientData/>
  </xdr:twoCellAnchor>
  <xdr:twoCellAnchor>
    <xdr:from>
      <xdr:col>0</xdr:col>
      <xdr:colOff>300137</xdr:colOff>
      <xdr:row>30</xdr:row>
      <xdr:rowOff>264161</xdr:rowOff>
    </xdr:from>
    <xdr:to>
      <xdr:col>1</xdr:col>
      <xdr:colOff>196632</xdr:colOff>
      <xdr:row>33</xdr:row>
      <xdr:rowOff>50801</xdr:rowOff>
    </xdr:to>
    <xdr:sp macro="" textlink="">
      <xdr:nvSpPr>
        <xdr:cNvPr id="20" name="Forme libre : forme 6">
          <a:extLst>
            <a:ext uri="{FF2B5EF4-FFF2-40B4-BE49-F238E27FC236}">
              <a16:creationId xmlns:a16="http://schemas.microsoft.com/office/drawing/2014/main" id="{CA9ECDB4-421D-4E71-B7D0-1B0EFC14049C}"/>
            </a:ext>
          </a:extLst>
        </xdr:cNvPr>
        <xdr:cNvSpPr/>
      </xdr:nvSpPr>
      <xdr:spPr>
        <a:xfrm flipH="1">
          <a:off x="300137" y="8790941"/>
          <a:ext cx="521335" cy="350520"/>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0</xdr:colOff>
      <xdr:row>6</xdr:row>
      <xdr:rowOff>6911</xdr:rowOff>
    </xdr:from>
    <xdr:to>
      <xdr:col>1</xdr:col>
      <xdr:colOff>518584</xdr:colOff>
      <xdr:row>30</xdr:row>
      <xdr:rowOff>254001</xdr:rowOff>
    </xdr:to>
    <xdr:sp macro="" textlink="">
      <xdr:nvSpPr>
        <xdr:cNvPr id="21" name="Forme libre : forme 1">
          <a:extLst>
            <a:ext uri="{FF2B5EF4-FFF2-40B4-BE49-F238E27FC236}">
              <a16:creationId xmlns:a16="http://schemas.microsoft.com/office/drawing/2014/main" id="{70737ECD-08B7-4C44-994C-858EAB206870}"/>
            </a:ext>
          </a:extLst>
        </xdr:cNvPr>
        <xdr:cNvSpPr/>
      </xdr:nvSpPr>
      <xdr:spPr>
        <a:xfrm>
          <a:off x="0" y="1835711"/>
          <a:ext cx="1143424" cy="6945070"/>
        </a:xfrm>
        <a:custGeom>
          <a:avLst/>
          <a:gdLst>
            <a:gd name="connsiteX0" fmla="*/ 0 w 3676650"/>
            <a:gd name="connsiteY0" fmla="*/ 101882 h 1018822"/>
            <a:gd name="connsiteX1" fmla="*/ 101882 w 3676650"/>
            <a:gd name="connsiteY1" fmla="*/ 0 h 1018822"/>
            <a:gd name="connsiteX2" fmla="*/ 3574768 w 3676650"/>
            <a:gd name="connsiteY2" fmla="*/ 0 h 1018822"/>
            <a:gd name="connsiteX3" fmla="*/ 3676650 w 3676650"/>
            <a:gd name="connsiteY3" fmla="*/ 101882 h 1018822"/>
            <a:gd name="connsiteX4" fmla="*/ 3676650 w 3676650"/>
            <a:gd name="connsiteY4" fmla="*/ 916940 h 1018822"/>
            <a:gd name="connsiteX5" fmla="*/ 3574768 w 3676650"/>
            <a:gd name="connsiteY5" fmla="*/ 1018822 h 1018822"/>
            <a:gd name="connsiteX6" fmla="*/ 101882 w 3676650"/>
            <a:gd name="connsiteY6" fmla="*/ 1018822 h 1018822"/>
            <a:gd name="connsiteX7" fmla="*/ 0 w 3676650"/>
            <a:gd name="connsiteY7" fmla="*/ 916940 h 1018822"/>
            <a:gd name="connsiteX8" fmla="*/ 0 w 3676650"/>
            <a:gd name="connsiteY8" fmla="*/ 101882 h 10188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018822">
              <a:moveTo>
                <a:pt x="0" y="101882"/>
              </a:moveTo>
              <a:cubicBezTo>
                <a:pt x="0" y="45614"/>
                <a:pt x="45614" y="0"/>
                <a:pt x="101882" y="0"/>
              </a:cubicBezTo>
              <a:lnTo>
                <a:pt x="3574768" y="0"/>
              </a:lnTo>
              <a:cubicBezTo>
                <a:pt x="3631036" y="0"/>
                <a:pt x="3676650" y="45614"/>
                <a:pt x="3676650" y="101882"/>
              </a:cubicBezTo>
              <a:lnTo>
                <a:pt x="3676650" y="916940"/>
              </a:lnTo>
              <a:cubicBezTo>
                <a:pt x="3676650" y="973208"/>
                <a:pt x="3631036" y="1018822"/>
                <a:pt x="3574768" y="1018822"/>
              </a:cubicBezTo>
              <a:lnTo>
                <a:pt x="101882" y="1018822"/>
              </a:lnTo>
              <a:cubicBezTo>
                <a:pt x="45614" y="1018822"/>
                <a:pt x="0" y="973208"/>
                <a:pt x="0" y="916940"/>
              </a:cubicBezTo>
              <a:lnTo>
                <a:pt x="0" y="101882"/>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0800" tIns="90800" rIns="90800" bIns="90800" numCol="1" spcCol="1270" anchor="ctr" anchorCtr="0">
          <a:noAutofit/>
        </a:bodyPr>
        <a:lstStyle/>
        <a:p>
          <a:pPr marL="0" lvl="0" indent="0" algn="ctr" defTabSz="711200">
            <a:lnSpc>
              <a:spcPct val="90000"/>
            </a:lnSpc>
            <a:spcBef>
              <a:spcPct val="0"/>
            </a:spcBef>
            <a:spcAft>
              <a:spcPct val="35000"/>
            </a:spcAft>
            <a:buNone/>
          </a:pPr>
          <a:r>
            <a:rPr lang="fr-BE" sz="1200" b="1" kern="1200"/>
            <a:t>Fixer le contexte général</a:t>
          </a:r>
        </a:p>
      </xdr:txBody>
    </xdr:sp>
    <xdr:clientData/>
  </xdr:twoCellAnchor>
  <xdr:twoCellAnchor>
    <xdr:from>
      <xdr:col>0</xdr:col>
      <xdr:colOff>250672</xdr:colOff>
      <xdr:row>42</xdr:row>
      <xdr:rowOff>42334</xdr:rowOff>
    </xdr:from>
    <xdr:to>
      <xdr:col>1</xdr:col>
      <xdr:colOff>147167</xdr:colOff>
      <xdr:row>43</xdr:row>
      <xdr:rowOff>169334</xdr:rowOff>
    </xdr:to>
    <xdr:sp macro="" textlink="">
      <xdr:nvSpPr>
        <xdr:cNvPr id="22" name="Forme libre : forme 2">
          <a:extLst>
            <a:ext uri="{FF2B5EF4-FFF2-40B4-BE49-F238E27FC236}">
              <a16:creationId xmlns:a16="http://schemas.microsoft.com/office/drawing/2014/main" id="{71B6F549-6F7A-436F-B9DA-671DA72E9E3B}"/>
            </a:ext>
          </a:extLst>
        </xdr:cNvPr>
        <xdr:cNvSpPr/>
      </xdr:nvSpPr>
      <xdr:spPr>
        <a:xfrm flipH="1">
          <a:off x="250672" y="12722014"/>
          <a:ext cx="521335" cy="309880"/>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38101</xdr:colOff>
      <xdr:row>33</xdr:row>
      <xdr:rowOff>30943</xdr:rowOff>
    </xdr:from>
    <xdr:to>
      <xdr:col>1</xdr:col>
      <xdr:colOff>497418</xdr:colOff>
      <xdr:row>42</xdr:row>
      <xdr:rowOff>15240</xdr:rowOff>
    </xdr:to>
    <xdr:sp macro="" textlink="">
      <xdr:nvSpPr>
        <xdr:cNvPr id="23" name="Forme libre : forme 4">
          <a:extLst>
            <a:ext uri="{FF2B5EF4-FFF2-40B4-BE49-F238E27FC236}">
              <a16:creationId xmlns:a16="http://schemas.microsoft.com/office/drawing/2014/main" id="{5217CBC9-54F2-4E1C-BA4D-C2D206C35916}"/>
            </a:ext>
          </a:extLst>
        </xdr:cNvPr>
        <xdr:cNvSpPr/>
      </xdr:nvSpPr>
      <xdr:spPr>
        <a:xfrm>
          <a:off x="38101" y="9121603"/>
          <a:ext cx="1084157" cy="3573317"/>
        </a:xfrm>
        <a:custGeom>
          <a:avLst/>
          <a:gdLst>
            <a:gd name="connsiteX0" fmla="*/ 0 w 3676650"/>
            <a:gd name="connsiteY0" fmla="*/ 367665 h 4537727"/>
            <a:gd name="connsiteX1" fmla="*/ 367665 w 3676650"/>
            <a:gd name="connsiteY1" fmla="*/ 0 h 4537727"/>
            <a:gd name="connsiteX2" fmla="*/ 3308985 w 3676650"/>
            <a:gd name="connsiteY2" fmla="*/ 0 h 4537727"/>
            <a:gd name="connsiteX3" fmla="*/ 3676650 w 3676650"/>
            <a:gd name="connsiteY3" fmla="*/ 367665 h 4537727"/>
            <a:gd name="connsiteX4" fmla="*/ 3676650 w 3676650"/>
            <a:gd name="connsiteY4" fmla="*/ 4170062 h 4537727"/>
            <a:gd name="connsiteX5" fmla="*/ 3308985 w 3676650"/>
            <a:gd name="connsiteY5" fmla="*/ 4537727 h 4537727"/>
            <a:gd name="connsiteX6" fmla="*/ 367665 w 3676650"/>
            <a:gd name="connsiteY6" fmla="*/ 4537727 h 4537727"/>
            <a:gd name="connsiteX7" fmla="*/ 0 w 3676650"/>
            <a:gd name="connsiteY7" fmla="*/ 4170062 h 4537727"/>
            <a:gd name="connsiteX8" fmla="*/ 0 w 3676650"/>
            <a:gd name="connsiteY8" fmla="*/ 367665 h 4537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4537727">
              <a:moveTo>
                <a:pt x="0" y="367665"/>
              </a:moveTo>
              <a:cubicBezTo>
                <a:pt x="0" y="164609"/>
                <a:pt x="164609" y="0"/>
                <a:pt x="367665" y="0"/>
              </a:cubicBezTo>
              <a:lnTo>
                <a:pt x="3308985" y="0"/>
              </a:lnTo>
              <a:cubicBezTo>
                <a:pt x="3512041" y="0"/>
                <a:pt x="3676650" y="164609"/>
                <a:pt x="3676650" y="367665"/>
              </a:cubicBezTo>
              <a:lnTo>
                <a:pt x="3676650" y="4170062"/>
              </a:lnTo>
              <a:cubicBezTo>
                <a:pt x="3676650" y="4373118"/>
                <a:pt x="3512041" y="4537727"/>
                <a:pt x="3308985" y="4537727"/>
              </a:cubicBezTo>
              <a:lnTo>
                <a:pt x="367665" y="4537727"/>
              </a:lnTo>
              <a:cubicBezTo>
                <a:pt x="164609" y="4537727"/>
                <a:pt x="0" y="4373118"/>
                <a:pt x="0" y="4170062"/>
              </a:cubicBezTo>
              <a:lnTo>
                <a:pt x="0" y="367665"/>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68645" tIns="168645" rIns="168645" bIns="168645" numCol="1" spcCol="1270" anchor="ctr" anchorCtr="0">
          <a:noAutofit/>
        </a:bodyPr>
        <a:lstStyle/>
        <a:p>
          <a:pPr marL="0" lvl="0" indent="0" algn="ctr" defTabSz="711200">
            <a:lnSpc>
              <a:spcPct val="90000"/>
            </a:lnSpc>
            <a:spcBef>
              <a:spcPct val="0"/>
            </a:spcBef>
            <a:spcAft>
              <a:spcPts val="0"/>
            </a:spcAft>
            <a:buNone/>
          </a:pPr>
          <a:r>
            <a:rPr lang="fr-BE" sz="1200" b="1" kern="1200"/>
            <a:t>Fixer l’écart acceptable  entre les montants enregistrés et les valeurs attendues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43</xdr:row>
      <xdr:rowOff>2334</xdr:rowOff>
    </xdr:from>
    <xdr:to>
      <xdr:col>1</xdr:col>
      <xdr:colOff>508000</xdr:colOff>
      <xdr:row>52</xdr:row>
      <xdr:rowOff>167639</xdr:rowOff>
    </xdr:to>
    <xdr:sp macro="" textlink="">
      <xdr:nvSpPr>
        <xdr:cNvPr id="2" name="Forme libre : forme 3">
          <a:extLst>
            <a:ext uri="{FF2B5EF4-FFF2-40B4-BE49-F238E27FC236}">
              <a16:creationId xmlns:a16="http://schemas.microsoft.com/office/drawing/2014/main" id="{2D253499-6A62-4553-930D-9ACF8BA8E11E}"/>
            </a:ext>
          </a:extLst>
        </xdr:cNvPr>
        <xdr:cNvSpPr/>
      </xdr:nvSpPr>
      <xdr:spPr>
        <a:xfrm>
          <a:off x="0" y="12339114"/>
          <a:ext cx="1132840" cy="2603705"/>
        </a:xfrm>
        <a:custGeom>
          <a:avLst/>
          <a:gdLst>
            <a:gd name="connsiteX0" fmla="*/ 0 w 3676650"/>
            <a:gd name="connsiteY0" fmla="*/ 113531 h 1135312"/>
            <a:gd name="connsiteX1" fmla="*/ 113531 w 3676650"/>
            <a:gd name="connsiteY1" fmla="*/ 0 h 1135312"/>
            <a:gd name="connsiteX2" fmla="*/ 3563119 w 3676650"/>
            <a:gd name="connsiteY2" fmla="*/ 0 h 1135312"/>
            <a:gd name="connsiteX3" fmla="*/ 3676650 w 3676650"/>
            <a:gd name="connsiteY3" fmla="*/ 113531 h 1135312"/>
            <a:gd name="connsiteX4" fmla="*/ 3676650 w 3676650"/>
            <a:gd name="connsiteY4" fmla="*/ 1021781 h 1135312"/>
            <a:gd name="connsiteX5" fmla="*/ 3563119 w 3676650"/>
            <a:gd name="connsiteY5" fmla="*/ 1135312 h 1135312"/>
            <a:gd name="connsiteX6" fmla="*/ 113531 w 3676650"/>
            <a:gd name="connsiteY6" fmla="*/ 1135312 h 1135312"/>
            <a:gd name="connsiteX7" fmla="*/ 0 w 3676650"/>
            <a:gd name="connsiteY7" fmla="*/ 1021781 h 1135312"/>
            <a:gd name="connsiteX8" fmla="*/ 0 w 3676650"/>
            <a:gd name="connsiteY8" fmla="*/ 113531 h 11353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135312">
              <a:moveTo>
                <a:pt x="0" y="113531"/>
              </a:moveTo>
              <a:cubicBezTo>
                <a:pt x="0" y="50830"/>
                <a:pt x="50830" y="0"/>
                <a:pt x="113531" y="0"/>
              </a:cubicBezTo>
              <a:lnTo>
                <a:pt x="3563119" y="0"/>
              </a:lnTo>
              <a:cubicBezTo>
                <a:pt x="3625820" y="0"/>
                <a:pt x="3676650" y="50830"/>
                <a:pt x="3676650" y="113531"/>
              </a:cubicBezTo>
              <a:lnTo>
                <a:pt x="3676650" y="1021781"/>
              </a:lnTo>
              <a:cubicBezTo>
                <a:pt x="3676650" y="1084482"/>
                <a:pt x="3625820" y="1135312"/>
                <a:pt x="3563119" y="1135312"/>
              </a:cubicBezTo>
              <a:lnTo>
                <a:pt x="113531" y="1135312"/>
              </a:lnTo>
              <a:cubicBezTo>
                <a:pt x="50830" y="1135312"/>
                <a:pt x="0" y="1084482"/>
                <a:pt x="0" y="1021781"/>
              </a:cubicBezTo>
              <a:lnTo>
                <a:pt x="0" y="113531"/>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4212" tIns="94212" rIns="94212" bIns="94212" numCol="1" spcCol="1270" anchor="ctr" anchorCtr="0">
          <a:noAutofit/>
        </a:bodyPr>
        <a:lstStyle/>
        <a:p>
          <a:pPr marL="0" lvl="0" indent="0" algn="ctr" defTabSz="711200">
            <a:lnSpc>
              <a:spcPct val="90000"/>
            </a:lnSpc>
            <a:spcBef>
              <a:spcPct val="0"/>
            </a:spcBef>
            <a:spcAft>
              <a:spcPct val="35000"/>
            </a:spcAft>
            <a:buNone/>
          </a:pPr>
          <a:r>
            <a:rPr lang="fr-BE" sz="1200" b="1" kern="1200"/>
            <a:t>Établir la pertinence du recours à des procédures analytiques de substance</a:t>
          </a:r>
        </a:p>
      </xdr:txBody>
    </xdr:sp>
    <xdr:clientData/>
  </xdr:twoCellAnchor>
  <xdr:twoCellAnchor>
    <xdr:from>
      <xdr:col>0</xdr:col>
      <xdr:colOff>38100</xdr:colOff>
      <xdr:row>55</xdr:row>
      <xdr:rowOff>30943</xdr:rowOff>
    </xdr:from>
    <xdr:to>
      <xdr:col>1</xdr:col>
      <xdr:colOff>518584</xdr:colOff>
      <xdr:row>90</xdr:row>
      <xdr:rowOff>0</xdr:rowOff>
    </xdr:to>
    <xdr:sp macro="" textlink="">
      <xdr:nvSpPr>
        <xdr:cNvPr id="3" name="Forme libre : forme 4">
          <a:extLst>
            <a:ext uri="{FF2B5EF4-FFF2-40B4-BE49-F238E27FC236}">
              <a16:creationId xmlns:a16="http://schemas.microsoft.com/office/drawing/2014/main" id="{5D145DE9-FABE-4AB5-8A4B-EAFF62ED88E7}"/>
            </a:ext>
          </a:extLst>
        </xdr:cNvPr>
        <xdr:cNvSpPr/>
      </xdr:nvSpPr>
      <xdr:spPr>
        <a:xfrm>
          <a:off x="38100" y="15354763"/>
          <a:ext cx="1105324" cy="6202217"/>
        </a:xfrm>
        <a:custGeom>
          <a:avLst/>
          <a:gdLst>
            <a:gd name="connsiteX0" fmla="*/ 0 w 3676650"/>
            <a:gd name="connsiteY0" fmla="*/ 367665 h 4537727"/>
            <a:gd name="connsiteX1" fmla="*/ 367665 w 3676650"/>
            <a:gd name="connsiteY1" fmla="*/ 0 h 4537727"/>
            <a:gd name="connsiteX2" fmla="*/ 3308985 w 3676650"/>
            <a:gd name="connsiteY2" fmla="*/ 0 h 4537727"/>
            <a:gd name="connsiteX3" fmla="*/ 3676650 w 3676650"/>
            <a:gd name="connsiteY3" fmla="*/ 367665 h 4537727"/>
            <a:gd name="connsiteX4" fmla="*/ 3676650 w 3676650"/>
            <a:gd name="connsiteY4" fmla="*/ 4170062 h 4537727"/>
            <a:gd name="connsiteX5" fmla="*/ 3308985 w 3676650"/>
            <a:gd name="connsiteY5" fmla="*/ 4537727 h 4537727"/>
            <a:gd name="connsiteX6" fmla="*/ 367665 w 3676650"/>
            <a:gd name="connsiteY6" fmla="*/ 4537727 h 4537727"/>
            <a:gd name="connsiteX7" fmla="*/ 0 w 3676650"/>
            <a:gd name="connsiteY7" fmla="*/ 4170062 h 4537727"/>
            <a:gd name="connsiteX8" fmla="*/ 0 w 3676650"/>
            <a:gd name="connsiteY8" fmla="*/ 367665 h 4537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4537727">
              <a:moveTo>
                <a:pt x="0" y="367665"/>
              </a:moveTo>
              <a:cubicBezTo>
                <a:pt x="0" y="164609"/>
                <a:pt x="164609" y="0"/>
                <a:pt x="367665" y="0"/>
              </a:cubicBezTo>
              <a:lnTo>
                <a:pt x="3308985" y="0"/>
              </a:lnTo>
              <a:cubicBezTo>
                <a:pt x="3512041" y="0"/>
                <a:pt x="3676650" y="164609"/>
                <a:pt x="3676650" y="367665"/>
              </a:cubicBezTo>
              <a:lnTo>
                <a:pt x="3676650" y="4170062"/>
              </a:lnTo>
              <a:cubicBezTo>
                <a:pt x="3676650" y="4373118"/>
                <a:pt x="3512041" y="4537727"/>
                <a:pt x="3308985" y="4537727"/>
              </a:cubicBezTo>
              <a:lnTo>
                <a:pt x="367665" y="4537727"/>
              </a:lnTo>
              <a:cubicBezTo>
                <a:pt x="164609" y="4537727"/>
                <a:pt x="0" y="4373118"/>
                <a:pt x="0" y="4170062"/>
              </a:cubicBezTo>
              <a:lnTo>
                <a:pt x="0" y="367665"/>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68645" tIns="168645" rIns="168645" bIns="168645" numCol="1" spcCol="1270" anchor="ctr" anchorCtr="0">
          <a:noAutofit/>
        </a:bodyPr>
        <a:lstStyle/>
        <a:p>
          <a:pPr marL="0" lvl="0" indent="0" algn="ctr" defTabSz="711200">
            <a:lnSpc>
              <a:spcPct val="90000"/>
            </a:lnSpc>
            <a:spcBef>
              <a:spcPct val="0"/>
            </a:spcBef>
            <a:spcAft>
              <a:spcPts val="0"/>
            </a:spcAft>
            <a:buNone/>
          </a:pPr>
          <a:r>
            <a:rPr lang="fr-BE" sz="1200" b="1" kern="1200"/>
            <a:t>Identifier </a:t>
          </a:r>
        </a:p>
        <a:p>
          <a:pPr marL="0" lvl="0" indent="0" algn="ctr" defTabSz="711200">
            <a:lnSpc>
              <a:spcPct val="90000"/>
            </a:lnSpc>
            <a:spcBef>
              <a:spcPct val="0"/>
            </a:spcBef>
            <a:spcAft>
              <a:spcPts val="0"/>
            </a:spcAft>
            <a:buNone/>
          </a:pPr>
          <a:r>
            <a:rPr lang="fr-BE" sz="1200" b="1" kern="1200"/>
            <a:t>les données de référence</a:t>
          </a:r>
        </a:p>
        <a:p>
          <a:pPr marL="0" lvl="0" indent="0" algn="ctr" defTabSz="711200">
            <a:lnSpc>
              <a:spcPct val="90000"/>
            </a:lnSpc>
            <a:spcBef>
              <a:spcPct val="0"/>
            </a:spcBef>
            <a:spcAft>
              <a:spcPct val="35000"/>
            </a:spcAft>
            <a:buNone/>
          </a:pPr>
          <a:r>
            <a:rPr lang="fr-BE" sz="1200" b="1" kern="1200"/>
            <a:t>pour déterminer les attentes</a:t>
          </a:r>
        </a:p>
      </xdr:txBody>
    </xdr:sp>
    <xdr:clientData/>
  </xdr:twoCellAnchor>
  <xdr:twoCellAnchor>
    <xdr:from>
      <xdr:col>0</xdr:col>
      <xdr:colOff>2</xdr:colOff>
      <xdr:row>93</xdr:row>
      <xdr:rowOff>19005</xdr:rowOff>
    </xdr:from>
    <xdr:to>
      <xdr:col>1</xdr:col>
      <xdr:colOff>476251</xdr:colOff>
      <xdr:row>246</xdr:row>
      <xdr:rowOff>0</xdr:rowOff>
    </xdr:to>
    <xdr:sp macro="" textlink="">
      <xdr:nvSpPr>
        <xdr:cNvPr id="4" name="Forme libre : forme 5">
          <a:extLst>
            <a:ext uri="{FF2B5EF4-FFF2-40B4-BE49-F238E27FC236}">
              <a16:creationId xmlns:a16="http://schemas.microsoft.com/office/drawing/2014/main" id="{BD13D8E9-966C-4266-9AE2-E592653EA5B5}"/>
            </a:ext>
          </a:extLst>
        </xdr:cNvPr>
        <xdr:cNvSpPr/>
      </xdr:nvSpPr>
      <xdr:spPr>
        <a:xfrm>
          <a:off x="2" y="22139865"/>
          <a:ext cx="1101089" cy="28936995"/>
        </a:xfrm>
        <a:custGeom>
          <a:avLst/>
          <a:gdLst>
            <a:gd name="connsiteX0" fmla="*/ 0 w 3676650"/>
            <a:gd name="connsiteY0" fmla="*/ 244727 h 2447269"/>
            <a:gd name="connsiteX1" fmla="*/ 244727 w 3676650"/>
            <a:gd name="connsiteY1" fmla="*/ 0 h 2447269"/>
            <a:gd name="connsiteX2" fmla="*/ 3431923 w 3676650"/>
            <a:gd name="connsiteY2" fmla="*/ 0 h 2447269"/>
            <a:gd name="connsiteX3" fmla="*/ 3676650 w 3676650"/>
            <a:gd name="connsiteY3" fmla="*/ 244727 h 2447269"/>
            <a:gd name="connsiteX4" fmla="*/ 3676650 w 3676650"/>
            <a:gd name="connsiteY4" fmla="*/ 2202542 h 2447269"/>
            <a:gd name="connsiteX5" fmla="*/ 3431923 w 3676650"/>
            <a:gd name="connsiteY5" fmla="*/ 2447269 h 2447269"/>
            <a:gd name="connsiteX6" fmla="*/ 244727 w 3676650"/>
            <a:gd name="connsiteY6" fmla="*/ 2447269 h 2447269"/>
            <a:gd name="connsiteX7" fmla="*/ 0 w 3676650"/>
            <a:gd name="connsiteY7" fmla="*/ 2202542 h 2447269"/>
            <a:gd name="connsiteX8" fmla="*/ 0 w 3676650"/>
            <a:gd name="connsiteY8" fmla="*/ 244727 h 2447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2447269">
              <a:moveTo>
                <a:pt x="0" y="244727"/>
              </a:moveTo>
              <a:cubicBezTo>
                <a:pt x="0" y="109568"/>
                <a:pt x="109568" y="0"/>
                <a:pt x="244727" y="0"/>
              </a:cubicBezTo>
              <a:lnTo>
                <a:pt x="3431923" y="0"/>
              </a:lnTo>
              <a:cubicBezTo>
                <a:pt x="3567082" y="0"/>
                <a:pt x="3676650" y="109568"/>
                <a:pt x="3676650" y="244727"/>
              </a:cubicBezTo>
              <a:lnTo>
                <a:pt x="3676650" y="2202542"/>
              </a:lnTo>
              <a:cubicBezTo>
                <a:pt x="3676650" y="2337701"/>
                <a:pt x="3567082" y="2447269"/>
                <a:pt x="3431923" y="2447269"/>
              </a:cubicBezTo>
              <a:lnTo>
                <a:pt x="244727" y="2447269"/>
              </a:lnTo>
              <a:cubicBezTo>
                <a:pt x="109568" y="2447269"/>
                <a:pt x="0" y="2337701"/>
                <a:pt x="0" y="2202542"/>
              </a:cubicBezTo>
              <a:lnTo>
                <a:pt x="0" y="244727"/>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32638" tIns="132638" rIns="132638" bIns="132638" numCol="1" spcCol="1270" anchor="ctr" anchorCtr="0">
          <a:noAutofit/>
        </a:bodyPr>
        <a:lstStyle/>
        <a:p>
          <a:pPr marL="0" lvl="0" indent="0" algn="ctr" defTabSz="711200">
            <a:lnSpc>
              <a:spcPct val="90000"/>
            </a:lnSpc>
            <a:spcBef>
              <a:spcPct val="0"/>
            </a:spcBef>
            <a:spcAft>
              <a:spcPct val="35000"/>
            </a:spcAft>
            <a:buNone/>
          </a:pPr>
          <a:r>
            <a:rPr lang="fr-BE" sz="1200" b="1" kern="1200"/>
            <a:t>Réaliser </a:t>
          </a:r>
          <a:r>
            <a:rPr lang="fr-BE" sz="1200" b="1" kern="1200" baseline="0"/>
            <a:t> </a:t>
          </a:r>
        </a:p>
        <a:p>
          <a:pPr marL="0" lvl="0" indent="0" algn="ctr" defTabSz="711200">
            <a:lnSpc>
              <a:spcPct val="90000"/>
            </a:lnSpc>
            <a:spcBef>
              <a:spcPct val="0"/>
            </a:spcBef>
            <a:spcAft>
              <a:spcPct val="35000"/>
            </a:spcAft>
            <a:buNone/>
          </a:pPr>
          <a:r>
            <a:rPr lang="fr-BE" sz="1200" b="1" kern="1200"/>
            <a:t>le test</a:t>
          </a:r>
          <a:br>
            <a:rPr lang="fr-BE" sz="1600" b="1" kern="1200"/>
          </a:br>
          <a:endParaRPr lang="fr-BE" sz="1600" b="1" kern="1200"/>
        </a:p>
      </xdr:txBody>
    </xdr:sp>
    <xdr:clientData/>
  </xdr:twoCellAnchor>
  <xdr:twoCellAnchor>
    <xdr:from>
      <xdr:col>0</xdr:col>
      <xdr:colOff>321307</xdr:colOff>
      <xdr:row>53</xdr:row>
      <xdr:rowOff>52917</xdr:rowOff>
    </xdr:from>
    <xdr:to>
      <xdr:col>1</xdr:col>
      <xdr:colOff>217802</xdr:colOff>
      <xdr:row>55</xdr:row>
      <xdr:rowOff>10583</xdr:rowOff>
    </xdr:to>
    <xdr:sp macro="" textlink="">
      <xdr:nvSpPr>
        <xdr:cNvPr id="5" name="Forme libre : forme 6">
          <a:extLst>
            <a:ext uri="{FF2B5EF4-FFF2-40B4-BE49-F238E27FC236}">
              <a16:creationId xmlns:a16="http://schemas.microsoft.com/office/drawing/2014/main" id="{2D2E447D-FCF8-46C5-8089-5A9CF6F45588}"/>
            </a:ext>
          </a:extLst>
        </xdr:cNvPr>
        <xdr:cNvSpPr/>
      </xdr:nvSpPr>
      <xdr:spPr>
        <a:xfrm flipH="1">
          <a:off x="321307" y="15010977"/>
          <a:ext cx="521335" cy="323426"/>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300141</xdr:colOff>
      <xdr:row>91</xdr:row>
      <xdr:rowOff>49953</xdr:rowOff>
    </xdr:from>
    <xdr:to>
      <xdr:col>1</xdr:col>
      <xdr:colOff>196636</xdr:colOff>
      <xdr:row>92</xdr:row>
      <xdr:rowOff>179917</xdr:rowOff>
    </xdr:to>
    <xdr:sp macro="" textlink="">
      <xdr:nvSpPr>
        <xdr:cNvPr id="6" name="Forme libre : forme 7">
          <a:extLst>
            <a:ext uri="{FF2B5EF4-FFF2-40B4-BE49-F238E27FC236}">
              <a16:creationId xmlns:a16="http://schemas.microsoft.com/office/drawing/2014/main" id="{B4ED24D9-211E-4F3A-91B1-4776D625D2A6}"/>
            </a:ext>
          </a:extLst>
        </xdr:cNvPr>
        <xdr:cNvSpPr/>
      </xdr:nvSpPr>
      <xdr:spPr>
        <a:xfrm flipH="1">
          <a:off x="300141" y="21789813"/>
          <a:ext cx="521335" cy="328084"/>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2</xdr:col>
      <xdr:colOff>10586</xdr:colOff>
      <xdr:row>94</xdr:row>
      <xdr:rowOff>0</xdr:rowOff>
    </xdr:from>
    <xdr:to>
      <xdr:col>12</xdr:col>
      <xdr:colOff>804333</xdr:colOff>
      <xdr:row>97</xdr:row>
      <xdr:rowOff>169333</xdr:rowOff>
    </xdr:to>
    <xdr:graphicFrame macro="">
      <xdr:nvGraphicFramePr>
        <xdr:cNvPr id="7" name="Diagramme 8">
          <a:extLst>
            <a:ext uri="{FF2B5EF4-FFF2-40B4-BE49-F238E27FC236}">
              <a16:creationId xmlns:a16="http://schemas.microsoft.com/office/drawing/2014/main" id="{9F68FFB9-5431-490B-9BE7-FBBC2766B26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10583</xdr:colOff>
      <xdr:row>99</xdr:row>
      <xdr:rowOff>10584</xdr:rowOff>
    </xdr:from>
    <xdr:to>
      <xdr:col>3</xdr:col>
      <xdr:colOff>336169</xdr:colOff>
      <xdr:row>105</xdr:row>
      <xdr:rowOff>2964</xdr:rowOff>
    </xdr:to>
    <xdr:grpSp>
      <xdr:nvGrpSpPr>
        <xdr:cNvPr id="8" name="Group 7">
          <a:extLst>
            <a:ext uri="{FF2B5EF4-FFF2-40B4-BE49-F238E27FC236}">
              <a16:creationId xmlns:a16="http://schemas.microsoft.com/office/drawing/2014/main" id="{A7447972-40C0-4EAE-A401-8818DBEAE136}"/>
            </a:ext>
          </a:extLst>
        </xdr:cNvPr>
        <xdr:cNvGrpSpPr/>
      </xdr:nvGrpSpPr>
      <xdr:grpSpPr>
        <a:xfrm>
          <a:off x="1282488" y="21500889"/>
          <a:ext cx="778976" cy="1108075"/>
          <a:chOff x="3566" y="73938"/>
          <a:chExt cx="770086" cy="592955"/>
        </a:xfrm>
      </xdr:grpSpPr>
      <xdr:sp macro="" textlink="">
        <xdr:nvSpPr>
          <xdr:cNvPr id="9" name="Arrow: Pentagon 8">
            <a:extLst>
              <a:ext uri="{FF2B5EF4-FFF2-40B4-BE49-F238E27FC236}">
                <a16:creationId xmlns:a16="http://schemas.microsoft.com/office/drawing/2014/main" id="{197C1688-B401-445D-8807-C0E86D160CFD}"/>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0" name="Arrow: Pentagon 4">
            <a:extLst>
              <a:ext uri="{FF2B5EF4-FFF2-40B4-BE49-F238E27FC236}">
                <a16:creationId xmlns:a16="http://schemas.microsoft.com/office/drawing/2014/main" id="{D1AF415E-88D2-4169-9090-EF5BB388475D}"/>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1</a:t>
            </a:r>
          </a:p>
        </xdr:txBody>
      </xdr:sp>
    </xdr:grpSp>
    <xdr:clientData/>
  </xdr:twoCellAnchor>
  <xdr:twoCellAnchor>
    <xdr:from>
      <xdr:col>2</xdr:col>
      <xdr:colOff>10583</xdr:colOff>
      <xdr:row>129</xdr:row>
      <xdr:rowOff>10584</xdr:rowOff>
    </xdr:from>
    <xdr:to>
      <xdr:col>3</xdr:col>
      <xdr:colOff>336169</xdr:colOff>
      <xdr:row>135</xdr:row>
      <xdr:rowOff>1059</xdr:rowOff>
    </xdr:to>
    <xdr:grpSp>
      <xdr:nvGrpSpPr>
        <xdr:cNvPr id="11" name="Group 10">
          <a:extLst>
            <a:ext uri="{FF2B5EF4-FFF2-40B4-BE49-F238E27FC236}">
              <a16:creationId xmlns:a16="http://schemas.microsoft.com/office/drawing/2014/main" id="{3BCE5C9B-A3C2-4BE7-9186-F87689E88EDD}"/>
            </a:ext>
          </a:extLst>
        </xdr:cNvPr>
        <xdr:cNvGrpSpPr/>
      </xdr:nvGrpSpPr>
      <xdr:grpSpPr>
        <a:xfrm>
          <a:off x="1282488" y="27342889"/>
          <a:ext cx="778976" cy="1106170"/>
          <a:chOff x="3566" y="73938"/>
          <a:chExt cx="770086" cy="592955"/>
        </a:xfrm>
      </xdr:grpSpPr>
      <xdr:sp macro="" textlink="">
        <xdr:nvSpPr>
          <xdr:cNvPr id="12" name="Arrow: Pentagon 11">
            <a:extLst>
              <a:ext uri="{FF2B5EF4-FFF2-40B4-BE49-F238E27FC236}">
                <a16:creationId xmlns:a16="http://schemas.microsoft.com/office/drawing/2014/main" id="{431D408E-2BF5-4B57-AE54-947FE99B6B0A}"/>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3" name="Arrow: Pentagon 4">
            <a:extLst>
              <a:ext uri="{FF2B5EF4-FFF2-40B4-BE49-F238E27FC236}">
                <a16:creationId xmlns:a16="http://schemas.microsoft.com/office/drawing/2014/main" id="{ACEFC2B2-800D-4380-9607-7D35305A8EC8}"/>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2</a:t>
            </a:r>
          </a:p>
        </xdr:txBody>
      </xdr:sp>
    </xdr:grpSp>
    <xdr:clientData/>
  </xdr:twoCellAnchor>
  <xdr:twoCellAnchor>
    <xdr:from>
      <xdr:col>2</xdr:col>
      <xdr:colOff>10583</xdr:colOff>
      <xdr:row>160</xdr:row>
      <xdr:rowOff>10584</xdr:rowOff>
    </xdr:from>
    <xdr:to>
      <xdr:col>3</xdr:col>
      <xdr:colOff>336169</xdr:colOff>
      <xdr:row>165</xdr:row>
      <xdr:rowOff>1059</xdr:rowOff>
    </xdr:to>
    <xdr:grpSp>
      <xdr:nvGrpSpPr>
        <xdr:cNvPr id="14" name="Group 13">
          <a:extLst>
            <a:ext uri="{FF2B5EF4-FFF2-40B4-BE49-F238E27FC236}">
              <a16:creationId xmlns:a16="http://schemas.microsoft.com/office/drawing/2014/main" id="{4C8A2FD3-218D-4286-B934-16CA0B75524C}"/>
            </a:ext>
          </a:extLst>
        </xdr:cNvPr>
        <xdr:cNvGrpSpPr/>
      </xdr:nvGrpSpPr>
      <xdr:grpSpPr>
        <a:xfrm>
          <a:off x="1282488" y="33362689"/>
          <a:ext cx="778976" cy="928370"/>
          <a:chOff x="3566" y="73938"/>
          <a:chExt cx="770086" cy="592955"/>
        </a:xfrm>
      </xdr:grpSpPr>
      <xdr:sp macro="" textlink="">
        <xdr:nvSpPr>
          <xdr:cNvPr id="15" name="Arrow: Pentagon 14">
            <a:extLst>
              <a:ext uri="{FF2B5EF4-FFF2-40B4-BE49-F238E27FC236}">
                <a16:creationId xmlns:a16="http://schemas.microsoft.com/office/drawing/2014/main" id="{597DEBF2-71E3-4490-9AD0-05FF451631B5}"/>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6" name="Arrow: Pentagon 4">
            <a:extLst>
              <a:ext uri="{FF2B5EF4-FFF2-40B4-BE49-F238E27FC236}">
                <a16:creationId xmlns:a16="http://schemas.microsoft.com/office/drawing/2014/main" id="{9F20F2F0-5CF5-463A-A02A-B649E4F9F122}"/>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3</a:t>
            </a:r>
          </a:p>
        </xdr:txBody>
      </xdr:sp>
    </xdr:grpSp>
    <xdr:clientData/>
  </xdr:twoCellAnchor>
  <xdr:twoCellAnchor>
    <xdr:from>
      <xdr:col>2</xdr:col>
      <xdr:colOff>10583</xdr:colOff>
      <xdr:row>188</xdr:row>
      <xdr:rowOff>10584</xdr:rowOff>
    </xdr:from>
    <xdr:to>
      <xdr:col>3</xdr:col>
      <xdr:colOff>336169</xdr:colOff>
      <xdr:row>193</xdr:row>
      <xdr:rowOff>1059</xdr:rowOff>
    </xdr:to>
    <xdr:grpSp>
      <xdr:nvGrpSpPr>
        <xdr:cNvPr id="17" name="Group 16">
          <a:extLst>
            <a:ext uri="{FF2B5EF4-FFF2-40B4-BE49-F238E27FC236}">
              <a16:creationId xmlns:a16="http://schemas.microsoft.com/office/drawing/2014/main" id="{2D67C80E-2119-4DF7-AAD3-7A45CB74596E}"/>
            </a:ext>
          </a:extLst>
        </xdr:cNvPr>
        <xdr:cNvGrpSpPr/>
      </xdr:nvGrpSpPr>
      <xdr:grpSpPr>
        <a:xfrm>
          <a:off x="1282488" y="38683989"/>
          <a:ext cx="778976" cy="902970"/>
          <a:chOff x="3566" y="73938"/>
          <a:chExt cx="770086" cy="592955"/>
        </a:xfrm>
      </xdr:grpSpPr>
      <xdr:sp macro="" textlink="">
        <xdr:nvSpPr>
          <xdr:cNvPr id="18" name="Arrow: Pentagon 17">
            <a:extLst>
              <a:ext uri="{FF2B5EF4-FFF2-40B4-BE49-F238E27FC236}">
                <a16:creationId xmlns:a16="http://schemas.microsoft.com/office/drawing/2014/main" id="{0F062105-3F33-414A-B98D-421858176EB8}"/>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19" name="Arrow: Pentagon 4">
            <a:extLst>
              <a:ext uri="{FF2B5EF4-FFF2-40B4-BE49-F238E27FC236}">
                <a16:creationId xmlns:a16="http://schemas.microsoft.com/office/drawing/2014/main" id="{5BF21A1F-E71E-4375-9EF7-F2E2DCE64DD0}"/>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4</a:t>
            </a:r>
          </a:p>
        </xdr:txBody>
      </xdr:sp>
    </xdr:grpSp>
    <xdr:clientData/>
  </xdr:twoCellAnchor>
  <xdr:twoCellAnchor>
    <xdr:from>
      <xdr:col>2</xdr:col>
      <xdr:colOff>10583</xdr:colOff>
      <xdr:row>216</xdr:row>
      <xdr:rowOff>10584</xdr:rowOff>
    </xdr:from>
    <xdr:to>
      <xdr:col>3</xdr:col>
      <xdr:colOff>336169</xdr:colOff>
      <xdr:row>222</xdr:row>
      <xdr:rowOff>1059</xdr:rowOff>
    </xdr:to>
    <xdr:grpSp>
      <xdr:nvGrpSpPr>
        <xdr:cNvPr id="20" name="Group 19">
          <a:extLst>
            <a:ext uri="{FF2B5EF4-FFF2-40B4-BE49-F238E27FC236}">
              <a16:creationId xmlns:a16="http://schemas.microsoft.com/office/drawing/2014/main" id="{2EA778B2-633E-44A5-9A5D-E4183FA5BAD6}"/>
            </a:ext>
          </a:extLst>
        </xdr:cNvPr>
        <xdr:cNvGrpSpPr/>
      </xdr:nvGrpSpPr>
      <xdr:grpSpPr>
        <a:xfrm>
          <a:off x="1282488" y="43840189"/>
          <a:ext cx="778976" cy="1068070"/>
          <a:chOff x="3566" y="73938"/>
          <a:chExt cx="770086" cy="592955"/>
        </a:xfrm>
      </xdr:grpSpPr>
      <xdr:sp macro="" textlink="">
        <xdr:nvSpPr>
          <xdr:cNvPr id="21" name="Arrow: Pentagon 20">
            <a:extLst>
              <a:ext uri="{FF2B5EF4-FFF2-40B4-BE49-F238E27FC236}">
                <a16:creationId xmlns:a16="http://schemas.microsoft.com/office/drawing/2014/main" id="{9C8691AA-36AE-4270-8D1B-2D2C57B7BBD5}"/>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22" name="Arrow: Pentagon 4">
            <a:extLst>
              <a:ext uri="{FF2B5EF4-FFF2-40B4-BE49-F238E27FC236}">
                <a16:creationId xmlns:a16="http://schemas.microsoft.com/office/drawing/2014/main" id="{4A948773-C6FC-4927-B4F2-58C60AE2C7EA}"/>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5</a:t>
            </a:r>
          </a:p>
        </xdr:txBody>
      </xdr:sp>
    </xdr:grpSp>
    <xdr:clientData/>
  </xdr:twoCellAnchor>
  <xdr:twoCellAnchor>
    <xdr:from>
      <xdr:col>0</xdr:col>
      <xdr:colOff>300137</xdr:colOff>
      <xdr:row>29</xdr:row>
      <xdr:rowOff>264161</xdr:rowOff>
    </xdr:from>
    <xdr:to>
      <xdr:col>1</xdr:col>
      <xdr:colOff>196632</xdr:colOff>
      <xdr:row>32</xdr:row>
      <xdr:rowOff>50801</xdr:rowOff>
    </xdr:to>
    <xdr:sp macro="" textlink="">
      <xdr:nvSpPr>
        <xdr:cNvPr id="23" name="Forme libre : forme 6">
          <a:extLst>
            <a:ext uri="{FF2B5EF4-FFF2-40B4-BE49-F238E27FC236}">
              <a16:creationId xmlns:a16="http://schemas.microsoft.com/office/drawing/2014/main" id="{20D13FEA-BAD0-4A69-8A57-DAAFB75F187D}"/>
            </a:ext>
          </a:extLst>
        </xdr:cNvPr>
        <xdr:cNvSpPr/>
      </xdr:nvSpPr>
      <xdr:spPr>
        <a:xfrm flipH="1">
          <a:off x="300137" y="8082281"/>
          <a:ext cx="521335" cy="350520"/>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0</xdr:colOff>
      <xdr:row>5</xdr:row>
      <xdr:rowOff>6911</xdr:rowOff>
    </xdr:from>
    <xdr:to>
      <xdr:col>1</xdr:col>
      <xdr:colOff>518584</xdr:colOff>
      <xdr:row>29</xdr:row>
      <xdr:rowOff>254001</xdr:rowOff>
    </xdr:to>
    <xdr:sp macro="" textlink="">
      <xdr:nvSpPr>
        <xdr:cNvPr id="24" name="Forme libre : forme 1">
          <a:extLst>
            <a:ext uri="{FF2B5EF4-FFF2-40B4-BE49-F238E27FC236}">
              <a16:creationId xmlns:a16="http://schemas.microsoft.com/office/drawing/2014/main" id="{070115B7-0228-44DB-AED9-3981E40773FD}"/>
            </a:ext>
          </a:extLst>
        </xdr:cNvPr>
        <xdr:cNvSpPr/>
      </xdr:nvSpPr>
      <xdr:spPr>
        <a:xfrm>
          <a:off x="0" y="1127051"/>
          <a:ext cx="1143424" cy="6945070"/>
        </a:xfrm>
        <a:custGeom>
          <a:avLst/>
          <a:gdLst>
            <a:gd name="connsiteX0" fmla="*/ 0 w 3676650"/>
            <a:gd name="connsiteY0" fmla="*/ 101882 h 1018822"/>
            <a:gd name="connsiteX1" fmla="*/ 101882 w 3676650"/>
            <a:gd name="connsiteY1" fmla="*/ 0 h 1018822"/>
            <a:gd name="connsiteX2" fmla="*/ 3574768 w 3676650"/>
            <a:gd name="connsiteY2" fmla="*/ 0 h 1018822"/>
            <a:gd name="connsiteX3" fmla="*/ 3676650 w 3676650"/>
            <a:gd name="connsiteY3" fmla="*/ 101882 h 1018822"/>
            <a:gd name="connsiteX4" fmla="*/ 3676650 w 3676650"/>
            <a:gd name="connsiteY4" fmla="*/ 916940 h 1018822"/>
            <a:gd name="connsiteX5" fmla="*/ 3574768 w 3676650"/>
            <a:gd name="connsiteY5" fmla="*/ 1018822 h 1018822"/>
            <a:gd name="connsiteX6" fmla="*/ 101882 w 3676650"/>
            <a:gd name="connsiteY6" fmla="*/ 1018822 h 1018822"/>
            <a:gd name="connsiteX7" fmla="*/ 0 w 3676650"/>
            <a:gd name="connsiteY7" fmla="*/ 916940 h 1018822"/>
            <a:gd name="connsiteX8" fmla="*/ 0 w 3676650"/>
            <a:gd name="connsiteY8" fmla="*/ 101882 h 10188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018822">
              <a:moveTo>
                <a:pt x="0" y="101882"/>
              </a:moveTo>
              <a:cubicBezTo>
                <a:pt x="0" y="45614"/>
                <a:pt x="45614" y="0"/>
                <a:pt x="101882" y="0"/>
              </a:cubicBezTo>
              <a:lnTo>
                <a:pt x="3574768" y="0"/>
              </a:lnTo>
              <a:cubicBezTo>
                <a:pt x="3631036" y="0"/>
                <a:pt x="3676650" y="45614"/>
                <a:pt x="3676650" y="101882"/>
              </a:cubicBezTo>
              <a:lnTo>
                <a:pt x="3676650" y="916940"/>
              </a:lnTo>
              <a:cubicBezTo>
                <a:pt x="3676650" y="973208"/>
                <a:pt x="3631036" y="1018822"/>
                <a:pt x="3574768" y="1018822"/>
              </a:cubicBezTo>
              <a:lnTo>
                <a:pt x="101882" y="1018822"/>
              </a:lnTo>
              <a:cubicBezTo>
                <a:pt x="45614" y="1018822"/>
                <a:pt x="0" y="973208"/>
                <a:pt x="0" y="916940"/>
              </a:cubicBezTo>
              <a:lnTo>
                <a:pt x="0" y="101882"/>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0800" tIns="90800" rIns="90800" bIns="90800" numCol="1" spcCol="1270" anchor="ctr" anchorCtr="0">
          <a:noAutofit/>
        </a:bodyPr>
        <a:lstStyle/>
        <a:p>
          <a:pPr marL="0" lvl="0" indent="0" algn="ctr" defTabSz="711200">
            <a:lnSpc>
              <a:spcPct val="90000"/>
            </a:lnSpc>
            <a:spcBef>
              <a:spcPct val="0"/>
            </a:spcBef>
            <a:spcAft>
              <a:spcPct val="35000"/>
            </a:spcAft>
            <a:buNone/>
          </a:pPr>
          <a:r>
            <a:rPr lang="fr-BE" sz="1200" b="1" kern="1200"/>
            <a:t>Fixer le contexte général</a:t>
          </a:r>
        </a:p>
      </xdr:txBody>
    </xdr:sp>
    <xdr:clientData/>
  </xdr:twoCellAnchor>
  <xdr:twoCellAnchor>
    <xdr:from>
      <xdr:col>0</xdr:col>
      <xdr:colOff>250672</xdr:colOff>
      <xdr:row>41</xdr:row>
      <xdr:rowOff>42334</xdr:rowOff>
    </xdr:from>
    <xdr:to>
      <xdr:col>1</xdr:col>
      <xdr:colOff>147167</xdr:colOff>
      <xdr:row>42</xdr:row>
      <xdr:rowOff>169334</xdr:rowOff>
    </xdr:to>
    <xdr:sp macro="" textlink="">
      <xdr:nvSpPr>
        <xdr:cNvPr id="25" name="Forme libre : forme 2">
          <a:extLst>
            <a:ext uri="{FF2B5EF4-FFF2-40B4-BE49-F238E27FC236}">
              <a16:creationId xmlns:a16="http://schemas.microsoft.com/office/drawing/2014/main" id="{69E56609-B3BB-4A08-8A25-DAE9E4FF8481}"/>
            </a:ext>
          </a:extLst>
        </xdr:cNvPr>
        <xdr:cNvSpPr/>
      </xdr:nvSpPr>
      <xdr:spPr>
        <a:xfrm flipH="1">
          <a:off x="250672" y="12013354"/>
          <a:ext cx="521335" cy="309880"/>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38101</xdr:colOff>
      <xdr:row>32</xdr:row>
      <xdr:rowOff>30943</xdr:rowOff>
    </xdr:from>
    <xdr:to>
      <xdr:col>1</xdr:col>
      <xdr:colOff>497418</xdr:colOff>
      <xdr:row>41</xdr:row>
      <xdr:rowOff>15240</xdr:rowOff>
    </xdr:to>
    <xdr:sp macro="" textlink="">
      <xdr:nvSpPr>
        <xdr:cNvPr id="26" name="Forme libre : forme 4">
          <a:extLst>
            <a:ext uri="{FF2B5EF4-FFF2-40B4-BE49-F238E27FC236}">
              <a16:creationId xmlns:a16="http://schemas.microsoft.com/office/drawing/2014/main" id="{D701CA27-1AC3-4B52-8069-C898AA4D98E7}"/>
            </a:ext>
          </a:extLst>
        </xdr:cNvPr>
        <xdr:cNvSpPr/>
      </xdr:nvSpPr>
      <xdr:spPr>
        <a:xfrm>
          <a:off x="38101" y="8412943"/>
          <a:ext cx="1084157" cy="3573317"/>
        </a:xfrm>
        <a:custGeom>
          <a:avLst/>
          <a:gdLst>
            <a:gd name="connsiteX0" fmla="*/ 0 w 3676650"/>
            <a:gd name="connsiteY0" fmla="*/ 367665 h 4537727"/>
            <a:gd name="connsiteX1" fmla="*/ 367665 w 3676650"/>
            <a:gd name="connsiteY1" fmla="*/ 0 h 4537727"/>
            <a:gd name="connsiteX2" fmla="*/ 3308985 w 3676650"/>
            <a:gd name="connsiteY2" fmla="*/ 0 h 4537727"/>
            <a:gd name="connsiteX3" fmla="*/ 3676650 w 3676650"/>
            <a:gd name="connsiteY3" fmla="*/ 367665 h 4537727"/>
            <a:gd name="connsiteX4" fmla="*/ 3676650 w 3676650"/>
            <a:gd name="connsiteY4" fmla="*/ 4170062 h 4537727"/>
            <a:gd name="connsiteX5" fmla="*/ 3308985 w 3676650"/>
            <a:gd name="connsiteY5" fmla="*/ 4537727 h 4537727"/>
            <a:gd name="connsiteX6" fmla="*/ 367665 w 3676650"/>
            <a:gd name="connsiteY6" fmla="*/ 4537727 h 4537727"/>
            <a:gd name="connsiteX7" fmla="*/ 0 w 3676650"/>
            <a:gd name="connsiteY7" fmla="*/ 4170062 h 4537727"/>
            <a:gd name="connsiteX8" fmla="*/ 0 w 3676650"/>
            <a:gd name="connsiteY8" fmla="*/ 367665 h 4537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4537727">
              <a:moveTo>
                <a:pt x="0" y="367665"/>
              </a:moveTo>
              <a:cubicBezTo>
                <a:pt x="0" y="164609"/>
                <a:pt x="164609" y="0"/>
                <a:pt x="367665" y="0"/>
              </a:cubicBezTo>
              <a:lnTo>
                <a:pt x="3308985" y="0"/>
              </a:lnTo>
              <a:cubicBezTo>
                <a:pt x="3512041" y="0"/>
                <a:pt x="3676650" y="164609"/>
                <a:pt x="3676650" y="367665"/>
              </a:cubicBezTo>
              <a:lnTo>
                <a:pt x="3676650" y="4170062"/>
              </a:lnTo>
              <a:cubicBezTo>
                <a:pt x="3676650" y="4373118"/>
                <a:pt x="3512041" y="4537727"/>
                <a:pt x="3308985" y="4537727"/>
              </a:cubicBezTo>
              <a:lnTo>
                <a:pt x="367665" y="4537727"/>
              </a:lnTo>
              <a:cubicBezTo>
                <a:pt x="164609" y="4537727"/>
                <a:pt x="0" y="4373118"/>
                <a:pt x="0" y="4170062"/>
              </a:cubicBezTo>
              <a:lnTo>
                <a:pt x="0" y="367665"/>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68645" tIns="168645" rIns="168645" bIns="168645" numCol="1" spcCol="1270" anchor="ctr" anchorCtr="0">
          <a:noAutofit/>
        </a:bodyPr>
        <a:lstStyle/>
        <a:p>
          <a:pPr marL="0" lvl="0" indent="0" algn="ctr" defTabSz="711200">
            <a:lnSpc>
              <a:spcPct val="90000"/>
            </a:lnSpc>
            <a:spcBef>
              <a:spcPct val="0"/>
            </a:spcBef>
            <a:spcAft>
              <a:spcPts val="0"/>
            </a:spcAft>
            <a:buNone/>
          </a:pPr>
          <a:r>
            <a:rPr lang="fr-BE" sz="1200" b="1" kern="1200"/>
            <a:t>Fixer l’écart acceptable  entre les montants enregistrés et les valeurs attendues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43</xdr:row>
      <xdr:rowOff>2334</xdr:rowOff>
    </xdr:from>
    <xdr:to>
      <xdr:col>1</xdr:col>
      <xdr:colOff>508000</xdr:colOff>
      <xdr:row>52</xdr:row>
      <xdr:rowOff>167639</xdr:rowOff>
    </xdr:to>
    <xdr:sp macro="" textlink="">
      <xdr:nvSpPr>
        <xdr:cNvPr id="2" name="Forme libre : forme 3">
          <a:extLst>
            <a:ext uri="{FF2B5EF4-FFF2-40B4-BE49-F238E27FC236}">
              <a16:creationId xmlns:a16="http://schemas.microsoft.com/office/drawing/2014/main" id="{A76D0148-10BD-44AD-A90B-9AAEA7BBDAFF}"/>
            </a:ext>
          </a:extLst>
        </xdr:cNvPr>
        <xdr:cNvSpPr/>
      </xdr:nvSpPr>
      <xdr:spPr>
        <a:xfrm>
          <a:off x="0" y="12339114"/>
          <a:ext cx="1132840" cy="2603705"/>
        </a:xfrm>
        <a:custGeom>
          <a:avLst/>
          <a:gdLst>
            <a:gd name="connsiteX0" fmla="*/ 0 w 3676650"/>
            <a:gd name="connsiteY0" fmla="*/ 113531 h 1135312"/>
            <a:gd name="connsiteX1" fmla="*/ 113531 w 3676650"/>
            <a:gd name="connsiteY1" fmla="*/ 0 h 1135312"/>
            <a:gd name="connsiteX2" fmla="*/ 3563119 w 3676650"/>
            <a:gd name="connsiteY2" fmla="*/ 0 h 1135312"/>
            <a:gd name="connsiteX3" fmla="*/ 3676650 w 3676650"/>
            <a:gd name="connsiteY3" fmla="*/ 113531 h 1135312"/>
            <a:gd name="connsiteX4" fmla="*/ 3676650 w 3676650"/>
            <a:gd name="connsiteY4" fmla="*/ 1021781 h 1135312"/>
            <a:gd name="connsiteX5" fmla="*/ 3563119 w 3676650"/>
            <a:gd name="connsiteY5" fmla="*/ 1135312 h 1135312"/>
            <a:gd name="connsiteX6" fmla="*/ 113531 w 3676650"/>
            <a:gd name="connsiteY6" fmla="*/ 1135312 h 1135312"/>
            <a:gd name="connsiteX7" fmla="*/ 0 w 3676650"/>
            <a:gd name="connsiteY7" fmla="*/ 1021781 h 1135312"/>
            <a:gd name="connsiteX8" fmla="*/ 0 w 3676650"/>
            <a:gd name="connsiteY8" fmla="*/ 113531 h 11353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135312">
              <a:moveTo>
                <a:pt x="0" y="113531"/>
              </a:moveTo>
              <a:cubicBezTo>
                <a:pt x="0" y="50830"/>
                <a:pt x="50830" y="0"/>
                <a:pt x="113531" y="0"/>
              </a:cubicBezTo>
              <a:lnTo>
                <a:pt x="3563119" y="0"/>
              </a:lnTo>
              <a:cubicBezTo>
                <a:pt x="3625820" y="0"/>
                <a:pt x="3676650" y="50830"/>
                <a:pt x="3676650" y="113531"/>
              </a:cubicBezTo>
              <a:lnTo>
                <a:pt x="3676650" y="1021781"/>
              </a:lnTo>
              <a:cubicBezTo>
                <a:pt x="3676650" y="1084482"/>
                <a:pt x="3625820" y="1135312"/>
                <a:pt x="3563119" y="1135312"/>
              </a:cubicBezTo>
              <a:lnTo>
                <a:pt x="113531" y="1135312"/>
              </a:lnTo>
              <a:cubicBezTo>
                <a:pt x="50830" y="1135312"/>
                <a:pt x="0" y="1084482"/>
                <a:pt x="0" y="1021781"/>
              </a:cubicBezTo>
              <a:lnTo>
                <a:pt x="0" y="113531"/>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4212" tIns="94212" rIns="94212" bIns="94212" numCol="1" spcCol="1270" anchor="ctr" anchorCtr="0">
          <a:noAutofit/>
        </a:bodyPr>
        <a:lstStyle/>
        <a:p>
          <a:pPr marL="0" lvl="0" indent="0" algn="ctr" defTabSz="711200">
            <a:lnSpc>
              <a:spcPct val="90000"/>
            </a:lnSpc>
            <a:spcBef>
              <a:spcPct val="0"/>
            </a:spcBef>
            <a:spcAft>
              <a:spcPct val="35000"/>
            </a:spcAft>
            <a:buNone/>
          </a:pPr>
          <a:r>
            <a:rPr lang="fr-BE" sz="1200" b="1" kern="1200"/>
            <a:t>Établir la pertinence du recours à des procédures analytiques de substance</a:t>
          </a:r>
        </a:p>
      </xdr:txBody>
    </xdr:sp>
    <xdr:clientData/>
  </xdr:twoCellAnchor>
  <xdr:twoCellAnchor>
    <xdr:from>
      <xdr:col>0</xdr:col>
      <xdr:colOff>1</xdr:colOff>
      <xdr:row>55</xdr:row>
      <xdr:rowOff>19006</xdr:rowOff>
    </xdr:from>
    <xdr:to>
      <xdr:col>1</xdr:col>
      <xdr:colOff>497418</xdr:colOff>
      <xdr:row>96</xdr:row>
      <xdr:rowOff>0</xdr:rowOff>
    </xdr:to>
    <xdr:sp macro="" textlink="">
      <xdr:nvSpPr>
        <xdr:cNvPr id="3" name="Forme libre : forme 5">
          <a:extLst>
            <a:ext uri="{FF2B5EF4-FFF2-40B4-BE49-F238E27FC236}">
              <a16:creationId xmlns:a16="http://schemas.microsoft.com/office/drawing/2014/main" id="{136AA42F-4C75-4BCF-9333-FC929AD8C95C}"/>
            </a:ext>
          </a:extLst>
        </xdr:cNvPr>
        <xdr:cNvSpPr/>
      </xdr:nvSpPr>
      <xdr:spPr>
        <a:xfrm>
          <a:off x="1" y="15342826"/>
          <a:ext cx="1122257" cy="7646714"/>
        </a:xfrm>
        <a:custGeom>
          <a:avLst/>
          <a:gdLst>
            <a:gd name="connsiteX0" fmla="*/ 0 w 3676650"/>
            <a:gd name="connsiteY0" fmla="*/ 244727 h 2447269"/>
            <a:gd name="connsiteX1" fmla="*/ 244727 w 3676650"/>
            <a:gd name="connsiteY1" fmla="*/ 0 h 2447269"/>
            <a:gd name="connsiteX2" fmla="*/ 3431923 w 3676650"/>
            <a:gd name="connsiteY2" fmla="*/ 0 h 2447269"/>
            <a:gd name="connsiteX3" fmla="*/ 3676650 w 3676650"/>
            <a:gd name="connsiteY3" fmla="*/ 244727 h 2447269"/>
            <a:gd name="connsiteX4" fmla="*/ 3676650 w 3676650"/>
            <a:gd name="connsiteY4" fmla="*/ 2202542 h 2447269"/>
            <a:gd name="connsiteX5" fmla="*/ 3431923 w 3676650"/>
            <a:gd name="connsiteY5" fmla="*/ 2447269 h 2447269"/>
            <a:gd name="connsiteX6" fmla="*/ 244727 w 3676650"/>
            <a:gd name="connsiteY6" fmla="*/ 2447269 h 2447269"/>
            <a:gd name="connsiteX7" fmla="*/ 0 w 3676650"/>
            <a:gd name="connsiteY7" fmla="*/ 2202542 h 2447269"/>
            <a:gd name="connsiteX8" fmla="*/ 0 w 3676650"/>
            <a:gd name="connsiteY8" fmla="*/ 244727 h 2447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2447269">
              <a:moveTo>
                <a:pt x="0" y="244727"/>
              </a:moveTo>
              <a:cubicBezTo>
                <a:pt x="0" y="109568"/>
                <a:pt x="109568" y="0"/>
                <a:pt x="244727" y="0"/>
              </a:cubicBezTo>
              <a:lnTo>
                <a:pt x="3431923" y="0"/>
              </a:lnTo>
              <a:cubicBezTo>
                <a:pt x="3567082" y="0"/>
                <a:pt x="3676650" y="109568"/>
                <a:pt x="3676650" y="244727"/>
              </a:cubicBezTo>
              <a:lnTo>
                <a:pt x="3676650" y="2202542"/>
              </a:lnTo>
              <a:cubicBezTo>
                <a:pt x="3676650" y="2337701"/>
                <a:pt x="3567082" y="2447269"/>
                <a:pt x="3431923" y="2447269"/>
              </a:cubicBezTo>
              <a:lnTo>
                <a:pt x="244727" y="2447269"/>
              </a:lnTo>
              <a:cubicBezTo>
                <a:pt x="109568" y="2447269"/>
                <a:pt x="0" y="2337701"/>
                <a:pt x="0" y="2202542"/>
              </a:cubicBezTo>
              <a:lnTo>
                <a:pt x="0" y="244727"/>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32638" tIns="132638" rIns="132638" bIns="132638" numCol="1" spcCol="1270" anchor="ctr" anchorCtr="0">
          <a:noAutofit/>
        </a:bodyPr>
        <a:lstStyle/>
        <a:p>
          <a:pPr marL="0" lvl="0" indent="0" algn="ctr" defTabSz="711200">
            <a:lnSpc>
              <a:spcPct val="90000"/>
            </a:lnSpc>
            <a:spcBef>
              <a:spcPct val="0"/>
            </a:spcBef>
            <a:spcAft>
              <a:spcPct val="35000"/>
            </a:spcAft>
            <a:buNone/>
          </a:pPr>
          <a:r>
            <a:rPr lang="fr-BE" sz="1200" b="1" kern="1200"/>
            <a:t>Réaliser </a:t>
          </a:r>
          <a:r>
            <a:rPr lang="fr-BE" sz="1200" b="1" kern="1200" baseline="0"/>
            <a:t> </a:t>
          </a:r>
        </a:p>
        <a:p>
          <a:pPr marL="0" lvl="0" indent="0" algn="ctr" defTabSz="711200">
            <a:lnSpc>
              <a:spcPct val="90000"/>
            </a:lnSpc>
            <a:spcBef>
              <a:spcPct val="0"/>
            </a:spcBef>
            <a:spcAft>
              <a:spcPct val="35000"/>
            </a:spcAft>
            <a:buNone/>
          </a:pPr>
          <a:r>
            <a:rPr lang="fr-BE" sz="1200" b="1" kern="1200"/>
            <a:t>le test</a:t>
          </a:r>
          <a:br>
            <a:rPr lang="fr-BE" sz="1600" b="1" kern="1200"/>
          </a:br>
          <a:endParaRPr lang="fr-BE" sz="1600" b="1" kern="1200"/>
        </a:p>
      </xdr:txBody>
    </xdr:sp>
    <xdr:clientData/>
  </xdr:twoCellAnchor>
  <xdr:twoCellAnchor>
    <xdr:from>
      <xdr:col>0</xdr:col>
      <xdr:colOff>300141</xdr:colOff>
      <xdr:row>53</xdr:row>
      <xdr:rowOff>127001</xdr:rowOff>
    </xdr:from>
    <xdr:to>
      <xdr:col>1</xdr:col>
      <xdr:colOff>196636</xdr:colOff>
      <xdr:row>54</xdr:row>
      <xdr:rowOff>179918</xdr:rowOff>
    </xdr:to>
    <xdr:sp macro="" textlink="">
      <xdr:nvSpPr>
        <xdr:cNvPr id="4" name="Forme libre : forme 7">
          <a:extLst>
            <a:ext uri="{FF2B5EF4-FFF2-40B4-BE49-F238E27FC236}">
              <a16:creationId xmlns:a16="http://schemas.microsoft.com/office/drawing/2014/main" id="{2B0B2F06-9062-43B3-A48B-96B0A6550785}"/>
            </a:ext>
          </a:extLst>
        </xdr:cNvPr>
        <xdr:cNvSpPr/>
      </xdr:nvSpPr>
      <xdr:spPr>
        <a:xfrm flipH="1">
          <a:off x="300141" y="15085061"/>
          <a:ext cx="521335" cy="235797"/>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2</xdr:col>
      <xdr:colOff>10586</xdr:colOff>
      <xdr:row>56</xdr:row>
      <xdr:rowOff>0</xdr:rowOff>
    </xdr:from>
    <xdr:to>
      <xdr:col>12</xdr:col>
      <xdr:colOff>804333</xdr:colOff>
      <xdr:row>59</xdr:row>
      <xdr:rowOff>169333</xdr:rowOff>
    </xdr:to>
    <xdr:graphicFrame macro="">
      <xdr:nvGraphicFramePr>
        <xdr:cNvPr id="5" name="Diagramme 8">
          <a:extLst>
            <a:ext uri="{FF2B5EF4-FFF2-40B4-BE49-F238E27FC236}">
              <a16:creationId xmlns:a16="http://schemas.microsoft.com/office/drawing/2014/main" id="{9B685FF5-8EE2-4BF8-A9D8-D061891A285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10583</xdr:colOff>
      <xdr:row>61</xdr:row>
      <xdr:rowOff>10584</xdr:rowOff>
    </xdr:from>
    <xdr:to>
      <xdr:col>3</xdr:col>
      <xdr:colOff>336169</xdr:colOff>
      <xdr:row>65</xdr:row>
      <xdr:rowOff>2964</xdr:rowOff>
    </xdr:to>
    <xdr:grpSp>
      <xdr:nvGrpSpPr>
        <xdr:cNvPr id="6" name="Group 5">
          <a:extLst>
            <a:ext uri="{FF2B5EF4-FFF2-40B4-BE49-F238E27FC236}">
              <a16:creationId xmlns:a16="http://schemas.microsoft.com/office/drawing/2014/main" id="{AF29E2C3-DC89-48B9-949A-6C3816BBCF07}"/>
            </a:ext>
          </a:extLst>
        </xdr:cNvPr>
        <xdr:cNvGrpSpPr/>
      </xdr:nvGrpSpPr>
      <xdr:grpSpPr>
        <a:xfrm>
          <a:off x="1282488" y="14795289"/>
          <a:ext cx="778976" cy="752475"/>
          <a:chOff x="3566" y="73938"/>
          <a:chExt cx="770086" cy="592955"/>
        </a:xfrm>
      </xdr:grpSpPr>
      <xdr:sp macro="" textlink="">
        <xdr:nvSpPr>
          <xdr:cNvPr id="7" name="Arrow: Pentagon 6">
            <a:extLst>
              <a:ext uri="{FF2B5EF4-FFF2-40B4-BE49-F238E27FC236}">
                <a16:creationId xmlns:a16="http://schemas.microsoft.com/office/drawing/2014/main" id="{37412737-2437-4046-B651-1612942AE7C6}"/>
              </a:ext>
            </a:extLst>
          </xdr:cNvPr>
          <xdr:cNvSpPr/>
        </xdr:nvSpPr>
        <xdr:spPr>
          <a:xfrm>
            <a:off x="3566" y="73938"/>
            <a:ext cx="770086" cy="592955"/>
          </a:xfrm>
          <a:prstGeom prst="homePlate">
            <a:avLst/>
          </a:prstGeom>
        </xdr:spPr>
        <xdr:style>
          <a:lnRef idx="2">
            <a:schemeClr val="lt2">
              <a:hueOff val="0"/>
              <a:satOff val="0"/>
              <a:lumOff val="0"/>
              <a:alphaOff val="0"/>
            </a:schemeClr>
          </a:lnRef>
          <a:fillRef idx="1">
            <a:schemeClr val="dk2">
              <a:hueOff val="0"/>
              <a:satOff val="0"/>
              <a:lumOff val="0"/>
              <a:alphaOff val="0"/>
            </a:schemeClr>
          </a:fillRef>
          <a:effectRef idx="0">
            <a:schemeClr val="dk2">
              <a:hueOff val="0"/>
              <a:satOff val="0"/>
              <a:lumOff val="0"/>
              <a:alphaOff val="0"/>
            </a:schemeClr>
          </a:effectRef>
          <a:fontRef idx="minor">
            <a:schemeClr val="lt1"/>
          </a:fontRef>
        </xdr:style>
      </xdr:sp>
      <xdr:sp macro="" textlink="">
        <xdr:nvSpPr>
          <xdr:cNvPr id="8" name="Arrow: Pentagon 4">
            <a:extLst>
              <a:ext uri="{FF2B5EF4-FFF2-40B4-BE49-F238E27FC236}">
                <a16:creationId xmlns:a16="http://schemas.microsoft.com/office/drawing/2014/main" id="{5D45CC9F-C4B0-494F-8807-9A231B727233}"/>
              </a:ext>
            </a:extLst>
          </xdr:cNvPr>
          <xdr:cNvSpPr txBox="1"/>
        </xdr:nvSpPr>
        <xdr:spPr>
          <a:xfrm>
            <a:off x="3566" y="73938"/>
            <a:ext cx="621847" cy="59295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26670" rIns="13335" bIns="26670" numCol="1" spcCol="1270" anchor="ctr" anchorCtr="0">
            <a:noAutofit/>
          </a:bodyPr>
          <a:lstStyle/>
          <a:p>
            <a:pPr marL="0" lvl="0" indent="0" algn="ctr" defTabSz="444500">
              <a:lnSpc>
                <a:spcPct val="90000"/>
              </a:lnSpc>
              <a:spcBef>
                <a:spcPct val="0"/>
              </a:spcBef>
              <a:spcAft>
                <a:spcPct val="35000"/>
              </a:spcAft>
              <a:buNone/>
            </a:pPr>
            <a:r>
              <a:rPr lang="fr-BE" sz="1000" kern="1200"/>
              <a:t>TEST 1</a:t>
            </a:r>
          </a:p>
        </xdr:txBody>
      </xdr:sp>
    </xdr:grpSp>
    <xdr:clientData/>
  </xdr:twoCellAnchor>
  <xdr:twoCellAnchor>
    <xdr:from>
      <xdr:col>0</xdr:col>
      <xdr:colOff>300137</xdr:colOff>
      <xdr:row>29</xdr:row>
      <xdr:rowOff>264161</xdr:rowOff>
    </xdr:from>
    <xdr:to>
      <xdr:col>1</xdr:col>
      <xdr:colOff>196632</xdr:colOff>
      <xdr:row>32</xdr:row>
      <xdr:rowOff>50801</xdr:rowOff>
    </xdr:to>
    <xdr:sp macro="" textlink="">
      <xdr:nvSpPr>
        <xdr:cNvPr id="9" name="Forme libre : forme 6">
          <a:extLst>
            <a:ext uri="{FF2B5EF4-FFF2-40B4-BE49-F238E27FC236}">
              <a16:creationId xmlns:a16="http://schemas.microsoft.com/office/drawing/2014/main" id="{1BAD991C-5B2A-4CE4-AC9D-E542DBB5C815}"/>
            </a:ext>
          </a:extLst>
        </xdr:cNvPr>
        <xdr:cNvSpPr/>
      </xdr:nvSpPr>
      <xdr:spPr>
        <a:xfrm flipH="1">
          <a:off x="300137" y="8082281"/>
          <a:ext cx="521335" cy="350520"/>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0</xdr:colOff>
      <xdr:row>5</xdr:row>
      <xdr:rowOff>6911</xdr:rowOff>
    </xdr:from>
    <xdr:to>
      <xdr:col>1</xdr:col>
      <xdr:colOff>518584</xdr:colOff>
      <xdr:row>29</xdr:row>
      <xdr:rowOff>254001</xdr:rowOff>
    </xdr:to>
    <xdr:sp macro="" textlink="">
      <xdr:nvSpPr>
        <xdr:cNvPr id="10" name="Forme libre : forme 1">
          <a:extLst>
            <a:ext uri="{FF2B5EF4-FFF2-40B4-BE49-F238E27FC236}">
              <a16:creationId xmlns:a16="http://schemas.microsoft.com/office/drawing/2014/main" id="{6D952DD6-BBAD-4FF4-808D-1FBA8A657F82}"/>
            </a:ext>
          </a:extLst>
        </xdr:cNvPr>
        <xdr:cNvSpPr/>
      </xdr:nvSpPr>
      <xdr:spPr>
        <a:xfrm>
          <a:off x="0" y="1127051"/>
          <a:ext cx="1143424" cy="6945070"/>
        </a:xfrm>
        <a:custGeom>
          <a:avLst/>
          <a:gdLst>
            <a:gd name="connsiteX0" fmla="*/ 0 w 3676650"/>
            <a:gd name="connsiteY0" fmla="*/ 101882 h 1018822"/>
            <a:gd name="connsiteX1" fmla="*/ 101882 w 3676650"/>
            <a:gd name="connsiteY1" fmla="*/ 0 h 1018822"/>
            <a:gd name="connsiteX2" fmla="*/ 3574768 w 3676650"/>
            <a:gd name="connsiteY2" fmla="*/ 0 h 1018822"/>
            <a:gd name="connsiteX3" fmla="*/ 3676650 w 3676650"/>
            <a:gd name="connsiteY3" fmla="*/ 101882 h 1018822"/>
            <a:gd name="connsiteX4" fmla="*/ 3676650 w 3676650"/>
            <a:gd name="connsiteY4" fmla="*/ 916940 h 1018822"/>
            <a:gd name="connsiteX5" fmla="*/ 3574768 w 3676650"/>
            <a:gd name="connsiteY5" fmla="*/ 1018822 h 1018822"/>
            <a:gd name="connsiteX6" fmla="*/ 101882 w 3676650"/>
            <a:gd name="connsiteY6" fmla="*/ 1018822 h 1018822"/>
            <a:gd name="connsiteX7" fmla="*/ 0 w 3676650"/>
            <a:gd name="connsiteY7" fmla="*/ 916940 h 1018822"/>
            <a:gd name="connsiteX8" fmla="*/ 0 w 3676650"/>
            <a:gd name="connsiteY8" fmla="*/ 101882 h 10188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018822">
              <a:moveTo>
                <a:pt x="0" y="101882"/>
              </a:moveTo>
              <a:cubicBezTo>
                <a:pt x="0" y="45614"/>
                <a:pt x="45614" y="0"/>
                <a:pt x="101882" y="0"/>
              </a:cubicBezTo>
              <a:lnTo>
                <a:pt x="3574768" y="0"/>
              </a:lnTo>
              <a:cubicBezTo>
                <a:pt x="3631036" y="0"/>
                <a:pt x="3676650" y="45614"/>
                <a:pt x="3676650" y="101882"/>
              </a:cubicBezTo>
              <a:lnTo>
                <a:pt x="3676650" y="916940"/>
              </a:lnTo>
              <a:cubicBezTo>
                <a:pt x="3676650" y="973208"/>
                <a:pt x="3631036" y="1018822"/>
                <a:pt x="3574768" y="1018822"/>
              </a:cubicBezTo>
              <a:lnTo>
                <a:pt x="101882" y="1018822"/>
              </a:lnTo>
              <a:cubicBezTo>
                <a:pt x="45614" y="1018822"/>
                <a:pt x="0" y="973208"/>
                <a:pt x="0" y="916940"/>
              </a:cubicBezTo>
              <a:lnTo>
                <a:pt x="0" y="101882"/>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0800" tIns="90800" rIns="90800" bIns="90800" numCol="1" spcCol="1270" anchor="ctr" anchorCtr="0">
          <a:noAutofit/>
        </a:bodyPr>
        <a:lstStyle/>
        <a:p>
          <a:pPr marL="0" lvl="0" indent="0" algn="ctr" defTabSz="711200">
            <a:lnSpc>
              <a:spcPct val="90000"/>
            </a:lnSpc>
            <a:spcBef>
              <a:spcPct val="0"/>
            </a:spcBef>
            <a:spcAft>
              <a:spcPct val="35000"/>
            </a:spcAft>
            <a:buNone/>
          </a:pPr>
          <a:r>
            <a:rPr lang="fr-BE" sz="1200" b="1" kern="1200"/>
            <a:t>Fixer le contexte général</a:t>
          </a:r>
        </a:p>
      </xdr:txBody>
    </xdr:sp>
    <xdr:clientData/>
  </xdr:twoCellAnchor>
  <xdr:twoCellAnchor>
    <xdr:from>
      <xdr:col>0</xdr:col>
      <xdr:colOff>250672</xdr:colOff>
      <xdr:row>41</xdr:row>
      <xdr:rowOff>42334</xdr:rowOff>
    </xdr:from>
    <xdr:to>
      <xdr:col>1</xdr:col>
      <xdr:colOff>147167</xdr:colOff>
      <xdr:row>42</xdr:row>
      <xdr:rowOff>169334</xdr:rowOff>
    </xdr:to>
    <xdr:sp macro="" textlink="">
      <xdr:nvSpPr>
        <xdr:cNvPr id="11" name="Forme libre : forme 2">
          <a:extLst>
            <a:ext uri="{FF2B5EF4-FFF2-40B4-BE49-F238E27FC236}">
              <a16:creationId xmlns:a16="http://schemas.microsoft.com/office/drawing/2014/main" id="{B74604CF-5C16-415C-8536-19BFFFAEF31B}"/>
            </a:ext>
          </a:extLst>
        </xdr:cNvPr>
        <xdr:cNvSpPr/>
      </xdr:nvSpPr>
      <xdr:spPr>
        <a:xfrm flipH="1">
          <a:off x="250672" y="12013354"/>
          <a:ext cx="521335" cy="309880"/>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38101</xdr:colOff>
      <xdr:row>32</xdr:row>
      <xdr:rowOff>30943</xdr:rowOff>
    </xdr:from>
    <xdr:to>
      <xdr:col>1</xdr:col>
      <xdr:colOff>497418</xdr:colOff>
      <xdr:row>41</xdr:row>
      <xdr:rowOff>15240</xdr:rowOff>
    </xdr:to>
    <xdr:sp macro="" textlink="">
      <xdr:nvSpPr>
        <xdr:cNvPr id="12" name="Forme libre : forme 4">
          <a:extLst>
            <a:ext uri="{FF2B5EF4-FFF2-40B4-BE49-F238E27FC236}">
              <a16:creationId xmlns:a16="http://schemas.microsoft.com/office/drawing/2014/main" id="{612781EC-4654-4EFB-99FD-6236BBE352C8}"/>
            </a:ext>
          </a:extLst>
        </xdr:cNvPr>
        <xdr:cNvSpPr/>
      </xdr:nvSpPr>
      <xdr:spPr>
        <a:xfrm>
          <a:off x="38101" y="8412943"/>
          <a:ext cx="1084157" cy="3573317"/>
        </a:xfrm>
        <a:custGeom>
          <a:avLst/>
          <a:gdLst>
            <a:gd name="connsiteX0" fmla="*/ 0 w 3676650"/>
            <a:gd name="connsiteY0" fmla="*/ 367665 h 4537727"/>
            <a:gd name="connsiteX1" fmla="*/ 367665 w 3676650"/>
            <a:gd name="connsiteY1" fmla="*/ 0 h 4537727"/>
            <a:gd name="connsiteX2" fmla="*/ 3308985 w 3676650"/>
            <a:gd name="connsiteY2" fmla="*/ 0 h 4537727"/>
            <a:gd name="connsiteX3" fmla="*/ 3676650 w 3676650"/>
            <a:gd name="connsiteY3" fmla="*/ 367665 h 4537727"/>
            <a:gd name="connsiteX4" fmla="*/ 3676650 w 3676650"/>
            <a:gd name="connsiteY4" fmla="*/ 4170062 h 4537727"/>
            <a:gd name="connsiteX5" fmla="*/ 3308985 w 3676650"/>
            <a:gd name="connsiteY5" fmla="*/ 4537727 h 4537727"/>
            <a:gd name="connsiteX6" fmla="*/ 367665 w 3676650"/>
            <a:gd name="connsiteY6" fmla="*/ 4537727 h 4537727"/>
            <a:gd name="connsiteX7" fmla="*/ 0 w 3676650"/>
            <a:gd name="connsiteY7" fmla="*/ 4170062 h 4537727"/>
            <a:gd name="connsiteX8" fmla="*/ 0 w 3676650"/>
            <a:gd name="connsiteY8" fmla="*/ 367665 h 4537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4537727">
              <a:moveTo>
                <a:pt x="0" y="367665"/>
              </a:moveTo>
              <a:cubicBezTo>
                <a:pt x="0" y="164609"/>
                <a:pt x="164609" y="0"/>
                <a:pt x="367665" y="0"/>
              </a:cubicBezTo>
              <a:lnTo>
                <a:pt x="3308985" y="0"/>
              </a:lnTo>
              <a:cubicBezTo>
                <a:pt x="3512041" y="0"/>
                <a:pt x="3676650" y="164609"/>
                <a:pt x="3676650" y="367665"/>
              </a:cubicBezTo>
              <a:lnTo>
                <a:pt x="3676650" y="4170062"/>
              </a:lnTo>
              <a:cubicBezTo>
                <a:pt x="3676650" y="4373118"/>
                <a:pt x="3512041" y="4537727"/>
                <a:pt x="3308985" y="4537727"/>
              </a:cubicBezTo>
              <a:lnTo>
                <a:pt x="367665" y="4537727"/>
              </a:lnTo>
              <a:cubicBezTo>
                <a:pt x="164609" y="4537727"/>
                <a:pt x="0" y="4373118"/>
                <a:pt x="0" y="4170062"/>
              </a:cubicBezTo>
              <a:lnTo>
                <a:pt x="0" y="367665"/>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68645" tIns="168645" rIns="168645" bIns="168645" numCol="1" spcCol="1270" anchor="ctr" anchorCtr="0">
          <a:noAutofit/>
        </a:bodyPr>
        <a:lstStyle/>
        <a:p>
          <a:pPr marL="0" lvl="0" indent="0" algn="ctr" defTabSz="711200">
            <a:lnSpc>
              <a:spcPct val="90000"/>
            </a:lnSpc>
            <a:spcBef>
              <a:spcPct val="0"/>
            </a:spcBef>
            <a:spcAft>
              <a:spcPts val="0"/>
            </a:spcAft>
            <a:buNone/>
          </a:pPr>
          <a:r>
            <a:rPr lang="fr-BE" sz="1200" b="1" kern="1200"/>
            <a:t>Fixer l’écart acceptable  entre les montants enregistrés et les valeurs attendues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6</xdr:row>
      <xdr:rowOff>0</xdr:rowOff>
    </xdr:from>
    <xdr:to>
      <xdr:col>8</xdr:col>
      <xdr:colOff>274321</xdr:colOff>
      <xdr:row>60</xdr:row>
      <xdr:rowOff>53080</xdr:rowOff>
    </xdr:to>
    <xdr:pic>
      <xdr:nvPicPr>
        <xdr:cNvPr id="34" name="Picture 33">
          <a:extLst>
            <a:ext uri="{FF2B5EF4-FFF2-40B4-BE49-F238E27FC236}">
              <a16:creationId xmlns:a16="http://schemas.microsoft.com/office/drawing/2014/main" id="{260110D8-58F8-46BA-8426-E5291CA759E9}"/>
            </a:ext>
          </a:extLst>
        </xdr:cNvPr>
        <xdr:cNvPicPr>
          <a:picLocks noChangeAspect="1"/>
        </xdr:cNvPicPr>
      </xdr:nvPicPr>
      <xdr:blipFill>
        <a:blip xmlns:r="http://schemas.openxmlformats.org/officeDocument/2006/relationships" r:embed="rId1"/>
        <a:stretch>
          <a:fillRect/>
        </a:stretch>
      </xdr:blipFill>
      <xdr:spPr>
        <a:xfrm>
          <a:off x="1" y="1714500"/>
          <a:ext cx="6553200" cy="9928600"/>
        </a:xfrm>
        <a:prstGeom prst="rect">
          <a:avLst/>
        </a:prstGeom>
      </xdr:spPr>
    </xdr:pic>
    <xdr:clientData/>
  </xdr:twoCellAnchor>
  <xdr:twoCellAnchor editAs="oneCell">
    <xdr:from>
      <xdr:col>11</xdr:col>
      <xdr:colOff>95256</xdr:colOff>
      <xdr:row>6</xdr:row>
      <xdr:rowOff>1</xdr:rowOff>
    </xdr:from>
    <xdr:to>
      <xdr:col>19</xdr:col>
      <xdr:colOff>284471</xdr:colOff>
      <xdr:row>59</xdr:row>
      <xdr:rowOff>163089</xdr:rowOff>
    </xdr:to>
    <xdr:pic>
      <xdr:nvPicPr>
        <xdr:cNvPr id="35" name="Picture 34">
          <a:extLst>
            <a:ext uri="{FF2B5EF4-FFF2-40B4-BE49-F238E27FC236}">
              <a16:creationId xmlns:a16="http://schemas.microsoft.com/office/drawing/2014/main" id="{87F3C7E0-246C-4C98-AA72-BA2AE47B4086}"/>
            </a:ext>
          </a:extLst>
        </xdr:cNvPr>
        <xdr:cNvPicPr>
          <a:picLocks noChangeAspect="1"/>
        </xdr:cNvPicPr>
      </xdr:nvPicPr>
      <xdr:blipFill>
        <a:blip xmlns:r="http://schemas.openxmlformats.org/officeDocument/2006/relationships" r:embed="rId2"/>
        <a:stretch>
          <a:fillRect/>
        </a:stretch>
      </xdr:blipFill>
      <xdr:spPr>
        <a:xfrm>
          <a:off x="6800856" y="1714501"/>
          <a:ext cx="6468095" cy="9855728"/>
        </a:xfrm>
        <a:prstGeom prst="rect">
          <a:avLst/>
        </a:prstGeom>
      </xdr:spPr>
    </xdr:pic>
    <xdr:clientData/>
  </xdr:twoCellAnchor>
  <xdr:twoCellAnchor>
    <xdr:from>
      <xdr:col>11</xdr:col>
      <xdr:colOff>19049</xdr:colOff>
      <xdr:row>23</xdr:row>
      <xdr:rowOff>151039</xdr:rowOff>
    </xdr:from>
    <xdr:to>
      <xdr:col>12</xdr:col>
      <xdr:colOff>161924</xdr:colOff>
      <xdr:row>27</xdr:row>
      <xdr:rowOff>42181</xdr:rowOff>
    </xdr:to>
    <xdr:sp macro="" textlink="">
      <xdr:nvSpPr>
        <xdr:cNvPr id="36" name="Arrow: Left 35">
          <a:extLst>
            <a:ext uri="{FF2B5EF4-FFF2-40B4-BE49-F238E27FC236}">
              <a16:creationId xmlns:a16="http://schemas.microsoft.com/office/drawing/2014/main" id="{F02CC05A-E2EC-41D5-86B7-67DFD41CEEE6}"/>
            </a:ext>
          </a:extLst>
        </xdr:cNvPr>
        <xdr:cNvSpPr/>
      </xdr:nvSpPr>
      <xdr:spPr>
        <a:xfrm rot="10800000">
          <a:off x="6724649" y="5027839"/>
          <a:ext cx="752475" cy="63137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21</xdr:col>
      <xdr:colOff>600075</xdr:colOff>
      <xdr:row>6</xdr:row>
      <xdr:rowOff>28576</xdr:rowOff>
    </xdr:from>
    <xdr:to>
      <xdr:col>30</xdr:col>
      <xdr:colOff>2529</xdr:colOff>
      <xdr:row>59</xdr:row>
      <xdr:rowOff>118807</xdr:rowOff>
    </xdr:to>
    <xdr:pic>
      <xdr:nvPicPr>
        <xdr:cNvPr id="37" name="Picture 36">
          <a:extLst>
            <a:ext uri="{FF2B5EF4-FFF2-40B4-BE49-F238E27FC236}">
              <a16:creationId xmlns:a16="http://schemas.microsoft.com/office/drawing/2014/main" id="{93634E74-9857-464F-8C2D-C53538165383}"/>
            </a:ext>
          </a:extLst>
        </xdr:cNvPr>
        <xdr:cNvPicPr>
          <a:picLocks noChangeAspect="1"/>
        </xdr:cNvPicPr>
      </xdr:nvPicPr>
      <xdr:blipFill>
        <a:blip xmlns:r="http://schemas.openxmlformats.org/officeDocument/2006/relationships" r:embed="rId3"/>
        <a:stretch>
          <a:fillRect/>
        </a:stretch>
      </xdr:blipFill>
      <xdr:spPr>
        <a:xfrm>
          <a:off x="13401675" y="1743076"/>
          <a:ext cx="6435714" cy="97828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B/Desktop/IRE%20ISQC1%20revue%20analytique/test/test%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dobe-my.sharepoint.com/personal/noelle_lucas_bdo_be/Documents/Documents/3.%20Autres/IRE%20%20-%20Groupe%20de%20travail%20ISA/_2020.03%20PAS%20Chantal%20&amp;%20No&#235;lle/_PAS%20Payroll%20V1%20dd%2002.11.2020%20pour%20Cd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MACROS"/>
      <sheetName val="Modeles"/>
      <sheetName val="InfoRatios"/>
      <sheetName val="RépartitionCycles"/>
      <sheetName val="VERIF_PLAGES"/>
      <sheetName val="BalanceOD"/>
      <sheetName val="RépartitionsComptes"/>
      <sheetName val="Plages"/>
      <sheetName val="plageR"/>
      <sheetName val="OD_non_validées"/>
      <sheetName val="OD_intégrées"/>
      <sheetName val="TransitOD"/>
      <sheetName val="Balance N"/>
      <sheetName val="Balance N-1"/>
      <sheetName val="JournalOD"/>
      <sheetName val="Synthèse"/>
      <sheetName val="OD_correctrices"/>
      <sheetName val="Ratios"/>
      <sheetName val="Non Affectés"/>
      <sheetName val="BILAN"/>
      <sheetName val="Compte de résultats"/>
      <sheetName val="Synthèse Conclusions"/>
      <sheetName val="Balance"/>
      <sheetName val="Transit"/>
      <sheetName val="TransitSave"/>
      <sheetName val="TransitRef"/>
      <sheetName val="Non_Affectés"/>
      <sheetName val="TransitRefSynth"/>
      <sheetName val="Trésorerie"/>
      <sheetName val="Achats"/>
      <sheetName val="Ventes"/>
      <sheetName val="Stocks"/>
      <sheetName val="Immobilisations"/>
      <sheetName val="Personnel"/>
      <sheetName val="Impôts"/>
      <sheetName val="CP - PRC"/>
      <sheetName val="Drs &amp; Crs divers"/>
    </sheetNames>
    <sheetDataSet>
      <sheetData sheetId="0">
        <row r="11">
          <cell r="D11" t="str">
            <v>AAA</v>
          </cell>
        </row>
        <row r="15">
          <cell r="D15">
            <v>43465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belgium.be/fr/impots/tva/taux" TargetMode="External"/><Relationship Id="rId7" Type="http://schemas.openxmlformats.org/officeDocument/2006/relationships/printerSettings" Target="../printerSettings/printerSettings4.bin"/><Relationship Id="rId2" Type="http://schemas.openxmlformats.org/officeDocument/2006/relationships/hyperlink" Target="https://statbel.fgov.be/fr/themes/prix-la-consommation/indice-sante" TargetMode="External"/><Relationship Id="rId1" Type="http://schemas.openxmlformats.org/officeDocument/2006/relationships/hyperlink" Target="https://statbel.fgov.be/fr/themes/prix-la-consommation/indice-des-prix-la-consommation" TargetMode="External"/><Relationship Id="rId6" Type="http://schemas.openxmlformats.org/officeDocument/2006/relationships/hyperlink" Target="https://stat.nbb.be/Index.aspx?DataSetCode=IROLOYLD&amp;lang=fr" TargetMode="External"/><Relationship Id="rId5" Type="http://schemas.openxmlformats.org/officeDocument/2006/relationships/hyperlink" Target="https://www.nbb.be/fr/la-banque-nationale/eurosysteme/taux-de-change" TargetMode="External"/><Relationship Id="rId10" Type="http://schemas.openxmlformats.org/officeDocument/2006/relationships/comments" Target="../comments1.xml"/><Relationship Id="rId4" Type="http://schemas.openxmlformats.org/officeDocument/2006/relationships/hyperlink" Target="https://finances.belgium.be/sites/default/files/downloads/121-reforme-isoc-2018.pdf" TargetMode="External"/><Relationship Id="rId9"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belgium.be/fr/impots/tva/taux" TargetMode="External"/><Relationship Id="rId7" Type="http://schemas.openxmlformats.org/officeDocument/2006/relationships/printerSettings" Target="../printerSettings/printerSettings5.bin"/><Relationship Id="rId2" Type="http://schemas.openxmlformats.org/officeDocument/2006/relationships/hyperlink" Target="https://statbel.fgov.be/fr/themes/prix-la-consommation/indice-sante" TargetMode="External"/><Relationship Id="rId1" Type="http://schemas.openxmlformats.org/officeDocument/2006/relationships/hyperlink" Target="https://statbel.fgov.be/fr/themes/prix-la-consommation/indice-des-prix-la-consommation" TargetMode="External"/><Relationship Id="rId6" Type="http://schemas.openxmlformats.org/officeDocument/2006/relationships/hyperlink" Target="https://stat.nbb.be/Index.aspx?DataSetCode=IROLOYLD&amp;lang=fr" TargetMode="External"/><Relationship Id="rId5" Type="http://schemas.openxmlformats.org/officeDocument/2006/relationships/hyperlink" Target="https://www.nbb.be/fr/la-banque-nationale/eurosysteme/taux-de-change" TargetMode="External"/><Relationship Id="rId10" Type="http://schemas.openxmlformats.org/officeDocument/2006/relationships/comments" Target="../comments2.xml"/><Relationship Id="rId4" Type="http://schemas.openxmlformats.org/officeDocument/2006/relationships/hyperlink" Target="https://finances.belgium.be/sites/default/files/downloads/121-reforme-isoc-2018.pdf"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feb.be/domaines-daction/securite-sociale/cotisations-de-securite-sociale2/cotisations-sociales--premier-trimestre-2020_2020-01-15/" TargetMode="External"/><Relationship Id="rId7" Type="http://schemas.openxmlformats.org/officeDocument/2006/relationships/drawing" Target="../drawings/drawing5.xml"/><Relationship Id="rId2" Type="http://schemas.openxmlformats.org/officeDocument/2006/relationships/hyperlink" Target="https://www.feb.be/domaines-daction/securite-sociale/cotisations-de-securite-sociale2/cotisations-sociales--premier-trimestre-2020_2020-01-15/" TargetMode="External"/><Relationship Id="rId1" Type="http://schemas.openxmlformats.org/officeDocument/2006/relationships/hyperlink" Target="https://statbel.fgov.be/fr/themes/prix-la-consommation/indice-sante" TargetMode="External"/><Relationship Id="rId6" Type="http://schemas.openxmlformats.org/officeDocument/2006/relationships/printerSettings" Target="../printerSettings/printerSettings6.bin"/><Relationship Id="rId5" Type="http://schemas.openxmlformats.org/officeDocument/2006/relationships/hyperlink" Target="https://www.onva.fgov.be/fr/calcul-du-p%C3%A9cule-de-vacances" TargetMode="External"/><Relationship Id="rId4" Type="http://schemas.openxmlformats.org/officeDocument/2006/relationships/hyperlink" Target="https://www.feb.be/domaines-daction/rh--personnel/vacances-annuelles/provisions-pour-pecule-de-vacances---bilans-au-31-decembre-2019_2019-11-18/" TargetMode="External"/><Relationship Id="rId9"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gao.gov/assets/gao-18-601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A033-2B06-490E-88D9-1E584776A434}">
  <sheetPr>
    <tabColor rgb="FF00B050"/>
    <pageSetUpPr fitToPage="1"/>
  </sheetPr>
  <dimension ref="A1:E68"/>
  <sheetViews>
    <sheetView showGridLines="0" topLeftCell="A43" zoomScale="80" zoomScaleNormal="80" workbookViewId="0">
      <selection activeCell="C54" sqref="C54"/>
    </sheetView>
  </sheetViews>
  <sheetFormatPr defaultColWidth="11.44140625" defaultRowHeight="14.4"/>
  <cols>
    <col min="1" max="1" width="3.109375" customWidth="1"/>
    <col min="2" max="2" width="4" style="25" customWidth="1"/>
    <col min="3" max="3" width="138.109375" style="24" customWidth="1"/>
    <col min="4" max="4" width="4.88671875" customWidth="1"/>
  </cols>
  <sheetData>
    <row r="1" spans="1:3" s="25" customFormat="1" ht="39" customHeight="1">
      <c r="C1" s="288" t="s">
        <v>233</v>
      </c>
    </row>
    <row r="2" spans="1:3" ht="8.25" customHeight="1">
      <c r="A2" s="23"/>
    </row>
    <row r="3" spans="1:3" ht="28.8">
      <c r="A3" s="23"/>
      <c r="C3" s="24" t="s">
        <v>27</v>
      </c>
    </row>
    <row r="4" spans="1:3" ht="6" customHeight="1">
      <c r="A4" s="23"/>
    </row>
    <row r="5" spans="1:3" ht="18">
      <c r="A5" s="140" t="s">
        <v>26</v>
      </c>
    </row>
    <row r="6" spans="1:3" ht="9" customHeight="1">
      <c r="B6" s="39"/>
    </row>
    <row r="7" spans="1:3" ht="34.200000000000003" customHeight="1">
      <c r="C7" s="290" t="s">
        <v>74</v>
      </c>
    </row>
    <row r="9" spans="1:3" ht="15.6">
      <c r="C9" s="139" t="s">
        <v>42</v>
      </c>
    </row>
    <row r="10" spans="1:3" ht="6" customHeight="1">
      <c r="C10" s="138"/>
    </row>
    <row r="11" spans="1:3" ht="28.8">
      <c r="C11" s="30" t="s">
        <v>28</v>
      </c>
    </row>
    <row r="12" spans="1:3" ht="17.25" customHeight="1">
      <c r="C12" s="27" t="s">
        <v>29</v>
      </c>
    </row>
    <row r="13" spans="1:3" ht="17.25" customHeight="1">
      <c r="C13" s="28" t="s">
        <v>30</v>
      </c>
    </row>
    <row r="14" spans="1:3" ht="17.25" customHeight="1">
      <c r="C14" s="28" t="s">
        <v>31</v>
      </c>
    </row>
    <row r="15" spans="1:3">
      <c r="C15" s="30" t="s">
        <v>250</v>
      </c>
    </row>
    <row r="16" spans="1:3">
      <c r="C16" s="29" t="s">
        <v>29</v>
      </c>
    </row>
    <row r="17" spans="3:3">
      <c r="C17" s="28" t="s">
        <v>32</v>
      </c>
    </row>
    <row r="18" spans="3:3">
      <c r="C18" s="30" t="s">
        <v>33</v>
      </c>
    </row>
    <row r="19" spans="3:3">
      <c r="C19" s="29" t="s">
        <v>29</v>
      </c>
    </row>
    <row r="20" spans="3:3">
      <c r="C20" s="28" t="s">
        <v>34</v>
      </c>
    </row>
    <row r="21" spans="3:3" ht="27.6">
      <c r="C21" s="28" t="s">
        <v>36</v>
      </c>
    </row>
    <row r="22" spans="3:3" ht="28.8">
      <c r="C22" s="30" t="s">
        <v>35</v>
      </c>
    </row>
    <row r="23" spans="3:3">
      <c r="C23" s="29" t="s">
        <v>29</v>
      </c>
    </row>
    <row r="24" spans="3:3" ht="27.6">
      <c r="C24" s="28" t="s">
        <v>38</v>
      </c>
    </row>
    <row r="25" spans="3:3" ht="28.8">
      <c r="C25" s="30" t="s">
        <v>37</v>
      </c>
    </row>
    <row r="26" spans="3:3">
      <c r="C26" s="29" t="s">
        <v>29</v>
      </c>
    </row>
    <row r="27" spans="3:3">
      <c r="C27" s="28" t="s">
        <v>39</v>
      </c>
    </row>
    <row r="28" spans="3:3">
      <c r="C28" s="28" t="s">
        <v>40</v>
      </c>
    </row>
    <row r="29" spans="3:3">
      <c r="C29" s="28" t="s">
        <v>41</v>
      </c>
    </row>
    <row r="30" spans="3:3" ht="43.2">
      <c r="C30" s="30" t="s">
        <v>44</v>
      </c>
    </row>
    <row r="31" spans="3:3">
      <c r="C31" s="29" t="s">
        <v>29</v>
      </c>
    </row>
    <row r="32" spans="3:3">
      <c r="C32" s="28" t="s">
        <v>45</v>
      </c>
    </row>
    <row r="33" spans="1:3">
      <c r="C33" s="28" t="s">
        <v>46</v>
      </c>
    </row>
    <row r="35" spans="1:3" ht="18">
      <c r="A35" s="140" t="s">
        <v>259</v>
      </c>
    </row>
    <row r="36" spans="1:3" ht="9" customHeight="1">
      <c r="B36" s="39"/>
    </row>
    <row r="37" spans="1:3" ht="133.80000000000001" customHeight="1">
      <c r="C37" s="290" t="s">
        <v>346</v>
      </c>
    </row>
    <row r="38" spans="1:3" ht="11.4" customHeight="1">
      <c r="C38" s="289"/>
    </row>
    <row r="39" spans="1:3" ht="18">
      <c r="C39" s="289" t="s">
        <v>260</v>
      </c>
    </row>
    <row r="40" spans="1:3" ht="18">
      <c r="C40" s="289" t="s">
        <v>140</v>
      </c>
    </row>
    <row r="41" spans="1:3" ht="18">
      <c r="C41" s="289" t="s">
        <v>280</v>
      </c>
    </row>
    <row r="42" spans="1:3" ht="18">
      <c r="C42" s="289" t="s">
        <v>345</v>
      </c>
    </row>
    <row r="43" spans="1:3" ht="18">
      <c r="C43" s="289" t="s">
        <v>325</v>
      </c>
    </row>
    <row r="44" spans="1:3" ht="8.25" customHeight="1">
      <c r="A44" s="137"/>
    </row>
    <row r="45" spans="1:3" ht="15.6">
      <c r="C45" s="139" t="s">
        <v>43</v>
      </c>
    </row>
    <row r="46" spans="1:3" ht="6.75" customHeight="1">
      <c r="C46" s="23"/>
    </row>
    <row r="47" spans="1:3">
      <c r="B47" s="26" t="s">
        <v>19</v>
      </c>
      <c r="C47" s="31" t="s">
        <v>22</v>
      </c>
    </row>
    <row r="48" spans="1:3">
      <c r="C48" s="24" t="s">
        <v>47</v>
      </c>
    </row>
    <row r="50" spans="2:5">
      <c r="B50" s="26" t="s">
        <v>20</v>
      </c>
      <c r="C50" s="31" t="s">
        <v>90</v>
      </c>
    </row>
    <row r="51" spans="2:5" ht="28.8">
      <c r="C51" s="24" t="s">
        <v>232</v>
      </c>
    </row>
    <row r="52" spans="2:5">
      <c r="E52" s="33"/>
    </row>
    <row r="53" spans="2:5">
      <c r="B53" s="26" t="s">
        <v>21</v>
      </c>
      <c r="C53" s="31" t="s">
        <v>87</v>
      </c>
    </row>
    <row r="54" spans="2:5" ht="28.8">
      <c r="C54" s="24" t="s">
        <v>194</v>
      </c>
    </row>
    <row r="56" spans="2:5">
      <c r="B56" s="26" t="s">
        <v>69</v>
      </c>
      <c r="C56" s="31" t="s">
        <v>104</v>
      </c>
    </row>
    <row r="57" spans="2:5" ht="28.8">
      <c r="C57" s="24" t="s">
        <v>251</v>
      </c>
    </row>
    <row r="59" spans="2:5">
      <c r="B59" s="26" t="s">
        <v>106</v>
      </c>
      <c r="C59" s="31" t="s">
        <v>17</v>
      </c>
    </row>
    <row r="60" spans="2:5">
      <c r="C60" s="24" t="s">
        <v>48</v>
      </c>
    </row>
    <row r="61" spans="2:5">
      <c r="C61" s="32" t="s">
        <v>195</v>
      </c>
    </row>
    <row r="62" spans="2:5">
      <c r="C62" s="32" t="s">
        <v>196</v>
      </c>
    </row>
    <row r="63" spans="2:5">
      <c r="C63" s="32" t="s">
        <v>197</v>
      </c>
    </row>
    <row r="64" spans="2:5">
      <c r="C64" s="32" t="s">
        <v>198</v>
      </c>
    </row>
    <row r="65" spans="3:3">
      <c r="C65" s="32" t="s">
        <v>199</v>
      </c>
    </row>
    <row r="66" spans="3:3">
      <c r="C66" s="32" t="s">
        <v>200</v>
      </c>
    </row>
    <row r="67" spans="3:3" ht="28.8">
      <c r="C67" s="32" t="s">
        <v>201</v>
      </c>
    </row>
    <row r="68" spans="3:3">
      <c r="C68" s="32" t="s">
        <v>202</v>
      </c>
    </row>
  </sheetData>
  <sheetProtection sheet="1" objects="1" scenarios="1"/>
  <hyperlinks>
    <hyperlink ref="A5" location="'ISA mémo'!A1" display="ISA mémo" xr:uid="{5EFF80B1-EE5C-4484-BA19-66EBE6674B93}"/>
    <hyperlink ref="C40" location="Achats!A1" display="PAS Achats" xr:uid="{CC08A041-8DC9-41D4-AA59-D02C74AE7D39}"/>
    <hyperlink ref="C39" location="Contexte!A1" display="Contexte" xr:uid="{CB88AF4B-977E-43BD-8586-8C9D957E1854}"/>
    <hyperlink ref="A35" location="'ISA mémo'!A1" display="ISA mémo" xr:uid="{32A9384B-EF64-4EE2-9C80-D6352116AADF}"/>
    <hyperlink ref="C41" location="Ventes!A1" display="PAS Ventes" xr:uid="{A953E02C-CDCC-4CBE-8F36-0CB8EBDA8634}"/>
    <hyperlink ref="C43" location="Immo!A1" display="PAS Immo" xr:uid="{446B88D8-0699-42A5-B0DC-B2BC347D053D}"/>
    <hyperlink ref="C42" location="Payroll!A1" display="PAS Payroll" xr:uid="{F655748F-E11C-4A7B-826A-E5B58A9C7435}"/>
  </hyperlinks>
  <printOptions horizontalCentered="1"/>
  <pageMargins left="0.19685039370078741" right="0.19685039370078741" top="0.39370078740157483" bottom="0.59055118110236227" header="0.19685039370078741" footer="0.19685039370078741"/>
  <pageSetup paperSize="9" scale="59" orientation="portrait" verticalDpi="300" r:id="rId1"/>
  <headerFooter>
    <oddFooter>&amp;L&amp;F - &amp;A&amp;C&amp;P/&amp;N&amp;R&amp;D</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C403-D093-434E-9BDE-1212DCBD5EB1}">
  <sheetPr>
    <pageSetUpPr fitToPage="1"/>
  </sheetPr>
  <dimension ref="A1:Y42"/>
  <sheetViews>
    <sheetView showGridLines="0" topLeftCell="A25" zoomScale="70" zoomScaleNormal="70" workbookViewId="0">
      <selection activeCell="B39" sqref="B39:J39"/>
    </sheetView>
  </sheetViews>
  <sheetFormatPr defaultColWidth="11.44140625" defaultRowHeight="14.4"/>
  <cols>
    <col min="1" max="1" width="17.44140625" customWidth="1"/>
  </cols>
  <sheetData>
    <row r="1" spans="1:19" s="4" customFormat="1" ht="65.25" customHeight="1">
      <c r="A1" s="1" t="s">
        <v>0</v>
      </c>
      <c r="B1" s="453" t="s">
        <v>1</v>
      </c>
      <c r="C1" s="453"/>
      <c r="D1" s="453"/>
      <c r="E1" s="453"/>
      <c r="F1" s="453"/>
      <c r="G1" s="453"/>
      <c r="H1" s="453"/>
      <c r="I1" s="453"/>
      <c r="J1" s="453"/>
      <c r="K1" s="2"/>
      <c r="L1" s="453" t="s">
        <v>2</v>
      </c>
      <c r="M1" s="453"/>
      <c r="N1" s="453"/>
      <c r="O1" s="453"/>
      <c r="P1" s="453"/>
      <c r="Q1" s="453"/>
      <c r="R1" s="453"/>
      <c r="S1" s="3"/>
    </row>
    <row r="17" spans="1:25" ht="15" thickBot="1"/>
    <row r="18" spans="1:25" ht="15" thickTop="1">
      <c r="A18" s="16"/>
      <c r="B18" s="17"/>
      <c r="C18" s="17"/>
      <c r="D18" s="17"/>
      <c r="E18" s="17"/>
      <c r="F18" s="17"/>
      <c r="G18" s="17"/>
      <c r="H18" s="17"/>
      <c r="I18" s="17"/>
      <c r="J18" s="17"/>
      <c r="K18" s="17"/>
      <c r="L18" s="17"/>
      <c r="M18" s="17"/>
      <c r="N18" s="17"/>
      <c r="O18" s="17"/>
      <c r="P18" s="17"/>
      <c r="Q18" s="17"/>
      <c r="R18" s="18"/>
    </row>
    <row r="20" spans="1:25" s="4" customFormat="1" ht="30.75" customHeight="1">
      <c r="A20" s="436" t="s">
        <v>70</v>
      </c>
      <c r="B20" s="439" t="s">
        <v>24</v>
      </c>
      <c r="C20" s="439"/>
      <c r="D20" s="439"/>
      <c r="E20" s="439"/>
      <c r="F20" s="439"/>
      <c r="G20" s="439"/>
      <c r="H20" s="439"/>
      <c r="I20" s="439"/>
      <c r="J20" s="439"/>
      <c r="K20" s="2"/>
      <c r="L20" s="440" t="s">
        <v>23</v>
      </c>
      <c r="M20" s="441"/>
      <c r="N20" s="441"/>
      <c r="O20" s="441"/>
      <c r="P20" s="441"/>
      <c r="Q20" s="441"/>
      <c r="R20" s="442"/>
      <c r="S20" s="3"/>
    </row>
    <row r="21" spans="1:25" s="4" customFormat="1" ht="30" customHeight="1">
      <c r="A21" s="437"/>
      <c r="B21" s="5"/>
      <c r="C21" s="449" t="s">
        <v>3</v>
      </c>
      <c r="D21" s="449"/>
      <c r="E21" s="449"/>
      <c r="F21" s="449"/>
      <c r="G21" s="449"/>
      <c r="H21" s="449"/>
      <c r="I21" s="449"/>
      <c r="J21" s="450"/>
      <c r="K21" s="2"/>
      <c r="L21" s="443"/>
      <c r="M21" s="444"/>
      <c r="N21" s="444"/>
      <c r="O21" s="444"/>
      <c r="P21" s="444"/>
      <c r="Q21" s="444"/>
      <c r="R21" s="445"/>
      <c r="S21" s="3"/>
    </row>
    <row r="22" spans="1:25" s="4" customFormat="1" ht="29.25" customHeight="1">
      <c r="A22" s="437"/>
      <c r="B22" s="5"/>
      <c r="C22" s="449" t="s">
        <v>4</v>
      </c>
      <c r="D22" s="449"/>
      <c r="E22" s="449"/>
      <c r="F22" s="449"/>
      <c r="G22" s="449"/>
      <c r="H22" s="449"/>
      <c r="I22" s="449"/>
      <c r="J22" s="450"/>
      <c r="K22" s="2"/>
      <c r="L22" s="443"/>
      <c r="M22" s="444"/>
      <c r="N22" s="444"/>
      <c r="O22" s="444"/>
      <c r="P22" s="444"/>
      <c r="Q22" s="444"/>
      <c r="R22" s="445"/>
      <c r="S22" s="3"/>
    </row>
    <row r="23" spans="1:25" s="4" customFormat="1" ht="30" customHeight="1">
      <c r="A23" s="438"/>
      <c r="B23" s="6"/>
      <c r="C23" s="451" t="s">
        <v>5</v>
      </c>
      <c r="D23" s="451"/>
      <c r="E23" s="451"/>
      <c r="F23" s="451"/>
      <c r="G23" s="451"/>
      <c r="H23" s="451"/>
      <c r="I23" s="451"/>
      <c r="J23" s="452"/>
      <c r="K23" s="2"/>
      <c r="L23" s="446"/>
      <c r="M23" s="447"/>
      <c r="N23" s="447"/>
      <c r="O23" s="447"/>
      <c r="P23" s="447"/>
      <c r="Q23" s="447"/>
      <c r="R23" s="448"/>
      <c r="S23" s="3"/>
    </row>
    <row r="25" spans="1:25" s="4" customFormat="1" ht="48.75" customHeight="1">
      <c r="A25" s="482" t="s">
        <v>71</v>
      </c>
      <c r="B25" s="455" t="s">
        <v>25</v>
      </c>
      <c r="C25" s="456"/>
      <c r="D25" s="456"/>
      <c r="E25" s="456"/>
      <c r="F25" s="456"/>
      <c r="G25" s="456"/>
      <c r="H25" s="456"/>
      <c r="I25" s="456"/>
      <c r="J25" s="457"/>
      <c r="T25" s="467" t="s">
        <v>144</v>
      </c>
      <c r="U25" s="467"/>
      <c r="V25" s="467"/>
      <c r="W25" s="467"/>
      <c r="X25" s="467"/>
      <c r="Y25" s="467"/>
    </row>
    <row r="26" spans="1:25" s="4" customFormat="1" ht="64.5" customHeight="1">
      <c r="A26" s="482"/>
      <c r="B26" s="7"/>
      <c r="C26" s="449" t="s">
        <v>53</v>
      </c>
      <c r="D26" s="449"/>
      <c r="E26" s="449"/>
      <c r="F26" s="449"/>
      <c r="G26" s="449"/>
      <c r="H26" s="449"/>
      <c r="I26" s="449"/>
      <c r="J26" s="450"/>
      <c r="L26" s="453" t="s">
        <v>50</v>
      </c>
      <c r="M26" s="454"/>
      <c r="N26" s="454"/>
      <c r="O26" s="454"/>
      <c r="P26" s="454"/>
      <c r="Q26" s="454"/>
      <c r="R26" s="454"/>
      <c r="S26" s="8"/>
      <c r="T26" s="458" t="s">
        <v>57</v>
      </c>
      <c r="U26" s="459"/>
      <c r="V26" s="459"/>
      <c r="W26" s="459"/>
      <c r="X26" s="459"/>
      <c r="Y26" s="460"/>
    </row>
    <row r="27" spans="1:25" s="4" customFormat="1" ht="65.25" customHeight="1">
      <c r="A27" s="482"/>
      <c r="B27" s="7"/>
      <c r="C27" s="449" t="s">
        <v>54</v>
      </c>
      <c r="D27" s="449"/>
      <c r="E27" s="449"/>
      <c r="F27" s="449"/>
      <c r="G27" s="449"/>
      <c r="H27" s="449"/>
      <c r="I27" s="449"/>
      <c r="J27" s="450"/>
      <c r="L27" s="453" t="s">
        <v>49</v>
      </c>
      <c r="M27" s="453"/>
      <c r="N27" s="453"/>
      <c r="O27" s="453"/>
      <c r="P27" s="453"/>
      <c r="Q27" s="453"/>
      <c r="R27" s="453"/>
      <c r="S27" s="9"/>
      <c r="T27" s="461"/>
      <c r="U27" s="462"/>
      <c r="V27" s="462"/>
      <c r="W27" s="462"/>
      <c r="X27" s="462"/>
      <c r="Y27" s="463"/>
    </row>
    <row r="28" spans="1:25" s="4" customFormat="1" ht="63" customHeight="1">
      <c r="A28" s="482"/>
      <c r="B28" s="7"/>
      <c r="C28" s="449" t="s">
        <v>55</v>
      </c>
      <c r="D28" s="449"/>
      <c r="E28" s="449"/>
      <c r="F28" s="449"/>
      <c r="G28" s="449"/>
      <c r="H28" s="449"/>
      <c r="I28" s="449"/>
      <c r="J28" s="450"/>
      <c r="L28" s="453" t="s">
        <v>52</v>
      </c>
      <c r="M28" s="454"/>
      <c r="N28" s="454"/>
      <c r="O28" s="454"/>
      <c r="P28" s="454"/>
      <c r="Q28" s="454"/>
      <c r="R28" s="454"/>
      <c r="S28" s="8"/>
      <c r="T28" s="461"/>
      <c r="U28" s="462"/>
      <c r="V28" s="462"/>
      <c r="W28" s="462"/>
      <c r="X28" s="462"/>
      <c r="Y28" s="463"/>
    </row>
    <row r="29" spans="1:25" s="4" customFormat="1" ht="47.25" customHeight="1">
      <c r="A29" s="482"/>
      <c r="B29" s="10"/>
      <c r="C29" s="451" t="s">
        <v>56</v>
      </c>
      <c r="D29" s="451"/>
      <c r="E29" s="451"/>
      <c r="F29" s="451"/>
      <c r="G29" s="451"/>
      <c r="H29" s="451"/>
      <c r="I29" s="451"/>
      <c r="J29" s="452"/>
      <c r="L29" s="453" t="s">
        <v>51</v>
      </c>
      <c r="M29" s="454"/>
      <c r="N29" s="454"/>
      <c r="O29" s="454"/>
      <c r="P29" s="454"/>
      <c r="Q29" s="454"/>
      <c r="R29" s="454"/>
      <c r="S29" s="8"/>
      <c r="T29" s="464"/>
      <c r="U29" s="465"/>
      <c r="V29" s="465"/>
      <c r="W29" s="465"/>
      <c r="X29" s="465"/>
      <c r="Y29" s="466"/>
    </row>
    <row r="31" spans="1:25" ht="51" customHeight="1">
      <c r="A31" s="482" t="s">
        <v>72</v>
      </c>
      <c r="B31" s="455" t="s">
        <v>6</v>
      </c>
      <c r="C31" s="456"/>
      <c r="D31" s="456"/>
      <c r="E31" s="456"/>
      <c r="F31" s="456"/>
      <c r="G31" s="456"/>
      <c r="H31" s="456"/>
      <c r="I31" s="456"/>
      <c r="J31" s="457"/>
      <c r="K31" s="4"/>
      <c r="L31" s="4"/>
      <c r="M31" s="4"/>
      <c r="N31" s="4"/>
      <c r="O31" s="4"/>
      <c r="P31" s="4"/>
      <c r="Q31" s="4"/>
      <c r="R31" s="4"/>
    </row>
    <row r="32" spans="1:25" ht="30.75" customHeight="1">
      <c r="A32" s="482"/>
      <c r="B32" s="7"/>
      <c r="C32" s="483" t="s">
        <v>59</v>
      </c>
      <c r="D32" s="483"/>
      <c r="E32" s="483"/>
      <c r="F32" s="483"/>
      <c r="G32" s="483"/>
      <c r="H32" s="483"/>
      <c r="I32" s="483"/>
      <c r="J32" s="484"/>
      <c r="K32" s="4"/>
      <c r="L32" s="440" t="s">
        <v>7</v>
      </c>
      <c r="M32" s="485"/>
      <c r="N32" s="485"/>
      <c r="O32" s="485"/>
      <c r="P32" s="485"/>
      <c r="Q32" s="485"/>
      <c r="R32" s="486"/>
    </row>
    <row r="33" spans="1:18" ht="27.75" customHeight="1">
      <c r="A33" s="482"/>
      <c r="B33" s="10"/>
      <c r="C33" s="490" t="s">
        <v>58</v>
      </c>
      <c r="D33" s="490"/>
      <c r="E33" s="490"/>
      <c r="F33" s="490"/>
      <c r="G33" s="490"/>
      <c r="H33" s="490"/>
      <c r="I33" s="490"/>
      <c r="J33" s="491"/>
      <c r="K33" s="4"/>
      <c r="L33" s="487"/>
      <c r="M33" s="488"/>
      <c r="N33" s="488"/>
      <c r="O33" s="488"/>
      <c r="P33" s="488"/>
      <c r="Q33" s="488"/>
      <c r="R33" s="489"/>
    </row>
    <row r="35" spans="1:18" s="4" customFormat="1" ht="16.5" customHeight="1">
      <c r="A35" s="436" t="s">
        <v>73</v>
      </c>
      <c r="B35" s="472" t="s">
        <v>8</v>
      </c>
      <c r="C35" s="473"/>
      <c r="D35" s="473"/>
      <c r="E35" s="473"/>
      <c r="F35" s="473"/>
      <c r="G35" s="473"/>
      <c r="H35" s="473"/>
      <c r="I35" s="473"/>
      <c r="J35" s="474"/>
    </row>
    <row r="36" spans="1:18" s="4" customFormat="1">
      <c r="A36" s="470"/>
      <c r="B36" s="475" t="s">
        <v>9</v>
      </c>
      <c r="C36" s="476"/>
      <c r="D36" s="476"/>
      <c r="E36" s="476"/>
      <c r="F36" s="476"/>
      <c r="G36" s="476"/>
      <c r="H36" s="476"/>
      <c r="I36" s="476"/>
      <c r="J36" s="477"/>
    </row>
    <row r="37" spans="1:18" s="4" customFormat="1">
      <c r="A37" s="471"/>
      <c r="B37" s="478" t="s">
        <v>10</v>
      </c>
      <c r="C37" s="479"/>
      <c r="D37" s="479"/>
      <c r="E37" s="479"/>
      <c r="F37" s="479"/>
      <c r="G37" s="479"/>
      <c r="H37" s="479"/>
      <c r="I37" s="479"/>
      <c r="J37" s="480"/>
    </row>
    <row r="38" spans="1:18" s="4" customFormat="1"/>
    <row r="39" spans="1:18" s="4" customFormat="1">
      <c r="A39" s="11" t="s">
        <v>11</v>
      </c>
      <c r="B39" s="481" t="s">
        <v>60</v>
      </c>
      <c r="C39" s="481"/>
      <c r="D39" s="481"/>
      <c r="E39" s="481"/>
      <c r="F39" s="481"/>
      <c r="G39" s="481"/>
      <c r="H39" s="481"/>
      <c r="I39" s="481"/>
      <c r="J39" s="481"/>
    </row>
    <row r="40" spans="1:18" s="4" customFormat="1">
      <c r="A40" s="12" t="s">
        <v>12</v>
      </c>
      <c r="B40" s="468" t="s">
        <v>61</v>
      </c>
      <c r="C40" s="468"/>
      <c r="D40" s="468"/>
      <c r="E40" s="468"/>
      <c r="F40" s="468"/>
      <c r="G40" s="468"/>
      <c r="H40" s="468"/>
      <c r="I40" s="468"/>
      <c r="J40" s="468"/>
    </row>
    <row r="41" spans="1:18" s="4" customFormat="1">
      <c r="A41" s="12" t="s">
        <v>13</v>
      </c>
      <c r="B41" s="468" t="s">
        <v>62</v>
      </c>
      <c r="C41" s="468"/>
      <c r="D41" s="468"/>
      <c r="E41" s="468"/>
      <c r="F41" s="468"/>
      <c r="G41" s="468"/>
      <c r="H41" s="468"/>
      <c r="I41" s="468"/>
      <c r="J41" s="468"/>
    </row>
    <row r="42" spans="1:18" s="4" customFormat="1">
      <c r="A42" s="13" t="s">
        <v>14</v>
      </c>
      <c r="B42" s="469" t="s">
        <v>63</v>
      </c>
      <c r="C42" s="469"/>
      <c r="D42" s="469"/>
      <c r="E42" s="469"/>
      <c r="F42" s="469"/>
      <c r="G42" s="469"/>
      <c r="H42" s="469"/>
      <c r="I42" s="469"/>
      <c r="J42" s="469"/>
    </row>
  </sheetData>
  <sheetProtection sheet="1" objects="1" scenarios="1"/>
  <mergeCells count="33">
    <mergeCell ref="T26:Y29"/>
    <mergeCell ref="T25:Y25"/>
    <mergeCell ref="B41:J41"/>
    <mergeCell ref="B42:J42"/>
    <mergeCell ref="A35:A37"/>
    <mergeCell ref="B35:J35"/>
    <mergeCell ref="B36:J36"/>
    <mergeCell ref="B37:J37"/>
    <mergeCell ref="B39:J39"/>
    <mergeCell ref="B40:J40"/>
    <mergeCell ref="A31:A33"/>
    <mergeCell ref="B31:J31"/>
    <mergeCell ref="C32:J32"/>
    <mergeCell ref="L32:R33"/>
    <mergeCell ref="C33:J33"/>
    <mergeCell ref="A25:A29"/>
    <mergeCell ref="C28:J28"/>
    <mergeCell ref="L28:R28"/>
    <mergeCell ref="C29:J29"/>
    <mergeCell ref="L29:R29"/>
    <mergeCell ref="B1:J1"/>
    <mergeCell ref="L1:R1"/>
    <mergeCell ref="B25:J25"/>
    <mergeCell ref="C26:J26"/>
    <mergeCell ref="L26:R26"/>
    <mergeCell ref="C27:J27"/>
    <mergeCell ref="L27:R27"/>
    <mergeCell ref="A20:A23"/>
    <mergeCell ref="B20:J20"/>
    <mergeCell ref="L20:R23"/>
    <mergeCell ref="C21:J21"/>
    <mergeCell ref="C22:J22"/>
    <mergeCell ref="C23:J23"/>
  </mergeCells>
  <printOptions horizontalCentered="1"/>
  <pageMargins left="0.19685039370078741" right="0.19685039370078741" top="0.19685039370078741" bottom="0.59055118110236227" header="0.19685039370078741" footer="0.19685039370078741"/>
  <pageSetup paperSize="9" scale="50" fitToHeight="0" orientation="landscape" horizontalDpi="4294967293" verticalDpi="300" r:id="rId1"/>
  <headerFooter>
    <oddFooter>&amp;L&amp;F - &amp;A&amp;C&amp;P/&amp;N&amp;R&amp;D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3EAE-37A8-4486-BF6F-9614CA83BBC1}">
  <sheetPr>
    <tabColor rgb="FF0070C0"/>
    <pageSetUpPr fitToPage="1"/>
  </sheetPr>
  <dimension ref="A1:U16"/>
  <sheetViews>
    <sheetView showGridLines="0" showZeros="0" zoomScale="75" zoomScaleNormal="75" workbookViewId="0">
      <selection activeCell="I15" sqref="I15"/>
    </sheetView>
  </sheetViews>
  <sheetFormatPr defaultColWidth="11.44140625" defaultRowHeight="14.4"/>
  <cols>
    <col min="1" max="2" width="9.109375" style="35" customWidth="1"/>
    <col min="3" max="3" width="6.6640625" style="50" customWidth="1"/>
    <col min="4" max="4" width="12.44140625" style="35" customWidth="1"/>
    <col min="5" max="7" width="11.44140625" style="35"/>
    <col min="8" max="8" width="14.44140625" style="35" bestFit="1" customWidth="1"/>
    <col min="9" max="9" width="14.5546875" style="35" customWidth="1"/>
    <col min="10" max="10" width="17.44140625" style="35" customWidth="1"/>
    <col min="11" max="11" width="15" style="35" bestFit="1" customWidth="1"/>
    <col min="12" max="12" width="15" style="35" customWidth="1"/>
    <col min="13" max="13" width="13" style="35" customWidth="1"/>
    <col min="14" max="14" width="2.6640625" style="35" customWidth="1"/>
    <col min="15" max="16" width="11.44140625" style="35"/>
    <col min="17" max="17" width="13" style="35" bestFit="1" customWidth="1"/>
    <col min="18" max="16384" width="11.44140625" style="35"/>
  </cols>
  <sheetData>
    <row r="1" spans="1:21" s="43" customFormat="1" ht="15" customHeight="1">
      <c r="A1" s="41" t="s">
        <v>84</v>
      </c>
      <c r="B1" s="42"/>
      <c r="C1" s="503" t="s">
        <v>261</v>
      </c>
      <c r="D1" s="503"/>
      <c r="E1" s="503"/>
      <c r="F1" s="503"/>
      <c r="G1" s="503"/>
      <c r="H1" s="42"/>
      <c r="I1" s="42"/>
      <c r="J1" s="42"/>
      <c r="K1" s="276" t="s">
        <v>254</v>
      </c>
      <c r="L1" s="504"/>
      <c r="M1" s="505"/>
    </row>
    <row r="2" spans="1:21" s="43" customFormat="1" ht="15" customHeight="1">
      <c r="A2" s="136" t="s">
        <v>85</v>
      </c>
      <c r="B2" s="44"/>
      <c r="C2" s="506">
        <v>44561</v>
      </c>
      <c r="D2" s="506"/>
      <c r="E2" s="45"/>
      <c r="F2" s="45"/>
      <c r="G2" s="45"/>
      <c r="H2" s="45"/>
      <c r="I2" s="45"/>
      <c r="J2" s="45"/>
      <c r="K2" s="45" t="s">
        <v>255</v>
      </c>
      <c r="L2" s="507"/>
      <c r="M2" s="508"/>
    </row>
    <row r="3" spans="1:21" s="43" customFormat="1" ht="15" customHeight="1">
      <c r="A3" s="46"/>
      <c r="B3" s="47"/>
      <c r="C3" s="48"/>
      <c r="D3" s="48"/>
      <c r="E3" s="49"/>
      <c r="F3" s="49"/>
      <c r="G3" s="49"/>
      <c r="H3" s="49"/>
      <c r="I3" s="49"/>
      <c r="J3" s="49"/>
      <c r="K3" s="49"/>
      <c r="L3" s="49"/>
      <c r="M3" s="49"/>
      <c r="N3" s="49"/>
    </row>
    <row r="4" spans="1:21" s="43" customFormat="1" ht="30.75" customHeight="1">
      <c r="A4" s="509" t="s">
        <v>256</v>
      </c>
      <c r="B4" s="509"/>
      <c r="C4" s="509"/>
      <c r="D4" s="509"/>
      <c r="E4" s="509"/>
      <c r="F4" s="509"/>
      <c r="G4" s="509"/>
      <c r="H4" s="509"/>
      <c r="I4" s="509"/>
      <c r="J4" s="509"/>
      <c r="K4" s="509"/>
      <c r="L4" s="509"/>
      <c r="M4" s="509"/>
    </row>
    <row r="5" spans="1:21" ht="12.75" customHeight="1">
      <c r="L5" s="51"/>
    </row>
    <row r="6" spans="1:21" ht="15.6">
      <c r="C6" s="36" t="s">
        <v>19</v>
      </c>
      <c r="D6" s="15" t="s">
        <v>22</v>
      </c>
    </row>
    <row r="7" spans="1:21" ht="6" customHeight="1"/>
    <row r="8" spans="1:21">
      <c r="D8" s="82" t="s">
        <v>240</v>
      </c>
      <c r="E8" s="192"/>
      <c r="F8" s="83"/>
      <c r="G8" s="83"/>
      <c r="H8" s="83"/>
      <c r="I8" s="83"/>
      <c r="J8" s="492">
        <v>200000</v>
      </c>
      <c r="K8" s="493"/>
    </row>
    <row r="9" spans="1:21">
      <c r="D9" s="203" t="s">
        <v>247</v>
      </c>
      <c r="E9" s="204"/>
      <c r="F9" s="204"/>
      <c r="G9" s="204"/>
      <c r="H9" s="204"/>
      <c r="I9" s="204"/>
      <c r="J9" s="492">
        <f>+J8*80%</f>
        <v>160000</v>
      </c>
      <c r="K9" s="493"/>
    </row>
    <row r="10" spans="1:21">
      <c r="D10" s="205" t="s">
        <v>241</v>
      </c>
      <c r="E10" s="206"/>
      <c r="F10" s="206"/>
      <c r="G10" s="206"/>
      <c r="H10" s="206"/>
      <c r="I10" s="206"/>
      <c r="J10" s="510">
        <f>+J8*5%</f>
        <v>10000</v>
      </c>
      <c r="K10" s="511"/>
    </row>
    <row r="11" spans="1:21" ht="7.8" customHeight="1">
      <c r="D11" s="72"/>
      <c r="E11" s="72"/>
      <c r="F11" s="72"/>
      <c r="G11" s="72"/>
      <c r="H11" s="72"/>
      <c r="I11" s="72"/>
      <c r="J11" s="72"/>
      <c r="K11" s="72"/>
    </row>
    <row r="12" spans="1:21" s="52" customFormat="1" ht="81.599999999999994" customHeight="1">
      <c r="C12" s="36"/>
      <c r="D12" s="512" t="s">
        <v>237</v>
      </c>
      <c r="E12" s="512"/>
      <c r="F12" s="512"/>
      <c r="G12" s="512"/>
      <c r="H12" s="512"/>
      <c r="I12" s="512"/>
      <c r="J12" s="512"/>
      <c r="K12" s="512"/>
      <c r="L12" s="512"/>
      <c r="M12" s="512"/>
      <c r="N12" s="19"/>
      <c r="O12" s="19"/>
    </row>
    <row r="13" spans="1:21" ht="8.4" customHeight="1">
      <c r="D13" s="50"/>
      <c r="E13" s="50"/>
      <c r="F13" s="50"/>
      <c r="G13" s="50"/>
      <c r="H13" s="50"/>
      <c r="I13" s="50"/>
      <c r="J13" s="50"/>
      <c r="K13" s="50"/>
      <c r="L13" s="50"/>
      <c r="M13" s="50"/>
      <c r="N13" s="50"/>
      <c r="O13" s="50"/>
    </row>
    <row r="14" spans="1:21" s="52" customFormat="1" ht="15" customHeight="1">
      <c r="C14" s="53"/>
      <c r="D14" s="513" t="s">
        <v>239</v>
      </c>
      <c r="E14" s="514"/>
      <c r="F14" s="514"/>
      <c r="G14" s="514"/>
      <c r="H14" s="198"/>
      <c r="I14" s="225"/>
      <c r="J14" s="494" t="s">
        <v>206</v>
      </c>
      <c r="K14" s="495"/>
      <c r="L14" s="495"/>
      <c r="M14" s="496"/>
      <c r="O14" s="210"/>
      <c r="R14" s="21"/>
      <c r="S14" s="21"/>
      <c r="T14" s="21"/>
      <c r="U14" s="21"/>
    </row>
    <row r="15" spans="1:21" s="52" customFormat="1">
      <c r="C15" s="53"/>
      <c r="D15" s="515" t="s">
        <v>213</v>
      </c>
      <c r="E15" s="516"/>
      <c r="F15" s="516"/>
      <c r="G15" s="516"/>
      <c r="H15" s="516"/>
      <c r="I15" s="227" t="s">
        <v>205</v>
      </c>
      <c r="J15" s="497"/>
      <c r="K15" s="498"/>
      <c r="L15" s="498"/>
      <c r="M15" s="499"/>
      <c r="R15" s="21"/>
      <c r="S15" s="21"/>
      <c r="T15" s="21"/>
      <c r="U15" s="21"/>
    </row>
    <row r="16" spans="1:21" s="52" customFormat="1">
      <c r="C16" s="53"/>
      <c r="D16" s="200" t="s">
        <v>224</v>
      </c>
      <c r="E16" s="435"/>
      <c r="F16" s="435"/>
      <c r="G16" s="435"/>
      <c r="H16" s="435"/>
      <c r="I16" s="228" t="s">
        <v>205</v>
      </c>
      <c r="J16" s="500"/>
      <c r="K16" s="501"/>
      <c r="L16" s="501"/>
      <c r="M16" s="502"/>
      <c r="O16" s="196"/>
      <c r="R16" s="21"/>
      <c r="S16" s="21"/>
      <c r="T16" s="21"/>
      <c r="U16" s="21"/>
    </row>
  </sheetData>
  <sheetProtection sheet="1" objects="1" scenarios="1"/>
  <mergeCells count="12">
    <mergeCell ref="J8:K8"/>
    <mergeCell ref="J14:M16"/>
    <mergeCell ref="C1:G1"/>
    <mergeCell ref="L1:M1"/>
    <mergeCell ref="C2:D2"/>
    <mergeCell ref="L2:M2"/>
    <mergeCell ref="A4:M4"/>
    <mergeCell ref="J9:K9"/>
    <mergeCell ref="J10:K10"/>
    <mergeCell ref="D12:M12"/>
    <mergeCell ref="D14:G14"/>
    <mergeCell ref="D15:H15"/>
  </mergeCells>
  <conditionalFormatting sqref="O14">
    <cfRule type="containsText" dxfId="154" priority="22" operator="containsText" text="Seul un risque faible permet d'obtenir suffisamment d'assurance des Procédures Analytiques de Substance">
      <formula>NOT(ISERROR(SEARCH("Seul un risque faible permet d'obtenir suffisamment d'assurance des Procédures Analytiques de Substance",O14)))</formula>
    </cfRule>
  </conditionalFormatting>
  <dataValidations count="1">
    <dataValidation type="list" allowBlank="1" showInputMessage="1" showErrorMessage="1" sqref="I15:I16" xr:uid="{9E4A4955-CCFF-44CE-8BAA-377A0DFEB069}">
      <formula1>"Votre choix ?,Faible,Neutre,Elevé"</formula1>
    </dataValidation>
  </dataValidations>
  <printOptions horizontalCentered="1"/>
  <pageMargins left="0.19685039370078741" right="0.19685039370078741" top="0.19685039370078741" bottom="0.59055118110236227" header="0.19685039370078741" footer="0.19685039370078741"/>
  <pageSetup paperSize="9" scale="62" fitToHeight="0" orientation="portrait" verticalDpi="300" r:id="rId1"/>
  <headerFooter>
    <oddFooter>&amp;L&amp;F - &amp;A&amp;C&amp;P/&amp;N&amp;R&amp;D</oddFooter>
  </headerFooter>
  <ignoredErrors>
    <ignoredError sqref="J9:K10" unlocked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48" operator="containsText" id="{1A35300C-06D0-4500-BF5E-4C117A165F18}">
            <xm:f>NOT(ISERROR(SEARCH('https://bdobe-my.sharepoint.com/personal/noelle_lucas_bdo_be/Documents/Documents/3. Autres/IRE  - Groupe de travail ISA/_2020.03 PAS Chantal &amp; Noëlle/[_PAS Payroll V1 dd 02.11.2020 pour CdN.xlsx]Listes'!#REF!,J14)))</xm:f>
            <xm:f>'https://bdobe-my.sharepoint.com/personal/noelle_lucas_bdo_be/Documents/Documents/3. Autres/IRE  - Groupe de travail ISA/_2020.03 PAS Chantal &amp; Noëlle/[_PAS Payroll V1 dd 02.11.2020 pour CdN.xlsx]Listes'!#REF!</xm:f>
            <x14:dxf>
              <font>
                <color theme="0"/>
              </font>
              <fill>
                <patternFill>
                  <bgColor rgb="FFFF0000"/>
                </patternFill>
              </fill>
            </x14:dxf>
          </x14:cfRule>
          <x14:cfRule type="containsText" priority="49" operator="containsText" id="{76EF8AEB-484C-417E-BC46-307C4537C443}">
            <xm:f>NOT(ISERROR(SEARCH('https://bdobe-my.sharepoint.com/personal/noelle_lucas_bdo_be/Documents/Documents/3. Autres/IRE  - Groupe de travail ISA/_2020.03 PAS Chantal &amp; Noëlle/[_PAS Payroll V1 dd 02.11.2020 pour CdN.xlsx]Listes'!#REF!,J14)))</xm:f>
            <xm:f>'https://bdobe-my.sharepoint.com/personal/noelle_lucas_bdo_be/Documents/Documents/3. Autres/IRE  - Groupe de travail ISA/_2020.03 PAS Chantal &amp; Noëlle/[_PAS Payroll V1 dd 02.11.2020 pour CdN.xlsx]Listes'!#REF!</xm:f>
            <x14:dxf>
              <fill>
                <patternFill>
                  <bgColor rgb="FFFFC000"/>
                </patternFill>
              </fill>
            </x14:dxf>
          </x14:cfRule>
          <x14:cfRule type="containsText" priority="50" operator="containsText" id="{3ED85007-59A5-4131-B242-02E9AE4419A3}">
            <xm:f>NOT(ISERROR(SEARCH('https://bdobe-my.sharepoint.com/personal/noelle_lucas_bdo_be/Documents/Documents/3. Autres/IRE  - Groupe de travail ISA/_2020.03 PAS Chantal &amp; Noëlle/[_PAS Payroll V1 dd 02.11.2020 pour CdN.xlsx]Listes'!#REF!,J14)))</xm:f>
            <xm:f>'https://bdobe-my.sharepoint.com/personal/noelle_lucas_bdo_be/Documents/Documents/3. Autres/IRE  - Groupe de travail ISA/_2020.03 PAS Chantal &amp; Noëlle/[_PAS Payroll V1 dd 02.11.2020 pour CdN.xlsx]Listes'!#REF!</xm:f>
            <x14:dxf>
              <fill>
                <patternFill>
                  <bgColor rgb="FF92D050"/>
                </patternFill>
              </fill>
            </x14:dxf>
          </x14:cfRule>
          <xm:sqref>J14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602C-840D-4D90-88BB-85DD75136956}">
  <sheetPr>
    <tabColor rgb="FF0070C0"/>
    <pageSetUpPr fitToPage="1"/>
  </sheetPr>
  <dimension ref="A1:AA323"/>
  <sheetViews>
    <sheetView showGridLines="0" showZeros="0" topLeftCell="A28" zoomScale="75" zoomScaleNormal="75" workbookViewId="0">
      <selection activeCell="D28" sqref="D28:I28"/>
    </sheetView>
  </sheetViews>
  <sheetFormatPr defaultColWidth="11.44140625" defaultRowHeight="14.4"/>
  <cols>
    <col min="1" max="2" width="9.109375" style="35" customWidth="1"/>
    <col min="3" max="3" width="6.6640625" style="50" customWidth="1"/>
    <col min="4" max="4" width="12.44140625" style="35" customWidth="1"/>
    <col min="5" max="7" width="11.44140625" style="35"/>
    <col min="8" max="8" width="14.44140625" style="35" bestFit="1" customWidth="1"/>
    <col min="9" max="9" width="14.5546875" style="35" customWidth="1"/>
    <col min="10" max="10" width="17.44140625" style="35" customWidth="1"/>
    <col min="11" max="11" width="15" style="35" bestFit="1" customWidth="1"/>
    <col min="12" max="12" width="15" style="35" customWidth="1"/>
    <col min="13" max="13" width="13" style="35" customWidth="1"/>
    <col min="14" max="14" width="2.6640625" style="35" customWidth="1"/>
    <col min="15" max="16" width="11.44140625" style="35"/>
    <col min="17" max="17" width="13" style="35" bestFit="1" customWidth="1"/>
    <col min="18" max="16384" width="11.44140625" style="35"/>
  </cols>
  <sheetData>
    <row r="1" spans="1:23" s="43" customFormat="1" ht="15" customHeight="1">
      <c r="A1" s="41" t="s">
        <v>84</v>
      </c>
      <c r="B1" s="42"/>
      <c r="C1" s="573" t="str">
        <f>+Contexte!C1</f>
        <v>Client XYZ</v>
      </c>
      <c r="D1" s="573"/>
      <c r="E1" s="573"/>
      <c r="F1" s="573"/>
      <c r="G1" s="573"/>
      <c r="H1" s="42"/>
      <c r="I1" s="42"/>
      <c r="J1" s="42"/>
      <c r="K1" s="276" t="s">
        <v>254</v>
      </c>
      <c r="L1" s="504"/>
      <c r="M1" s="505"/>
    </row>
    <row r="2" spans="1:23" s="43" customFormat="1" ht="15" customHeight="1">
      <c r="A2" s="136" t="s">
        <v>85</v>
      </c>
      <c r="B2" s="44"/>
      <c r="C2" s="574">
        <f>+Contexte!C2</f>
        <v>44561</v>
      </c>
      <c r="D2" s="574"/>
      <c r="E2" s="291"/>
      <c r="F2" s="291"/>
      <c r="G2" s="291"/>
      <c r="H2" s="45"/>
      <c r="I2" s="45"/>
      <c r="J2" s="45"/>
      <c r="K2" s="45" t="s">
        <v>255</v>
      </c>
      <c r="L2" s="507"/>
      <c r="M2" s="508"/>
    </row>
    <row r="3" spans="1:23" s="43" customFormat="1" ht="15" customHeight="1">
      <c r="A3" s="46"/>
      <c r="B3" s="47"/>
      <c r="C3" s="48"/>
      <c r="D3" s="48"/>
      <c r="E3" s="49"/>
      <c r="F3" s="49"/>
      <c r="G3" s="49"/>
      <c r="H3" s="49"/>
      <c r="I3" s="49"/>
      <c r="J3" s="49"/>
      <c r="K3" s="49"/>
      <c r="L3" s="49"/>
      <c r="M3" s="49"/>
      <c r="N3" s="49"/>
    </row>
    <row r="4" spans="1:23" s="43" customFormat="1" ht="30.75" customHeight="1">
      <c r="A4" s="509" t="s">
        <v>121</v>
      </c>
      <c r="B4" s="509"/>
      <c r="C4" s="509"/>
      <c r="D4" s="509"/>
      <c r="E4" s="509"/>
      <c r="F4" s="509"/>
      <c r="G4" s="509"/>
      <c r="H4" s="509"/>
      <c r="I4" s="509"/>
      <c r="J4" s="509"/>
      <c r="K4" s="509"/>
      <c r="L4" s="509"/>
      <c r="M4" s="509"/>
    </row>
    <row r="5" spans="1:23" ht="12.75" customHeight="1">
      <c r="L5" s="51"/>
    </row>
    <row r="6" spans="1:23" ht="15.6">
      <c r="C6" s="36" t="s">
        <v>19</v>
      </c>
      <c r="D6" s="15" t="s">
        <v>347</v>
      </c>
    </row>
    <row r="7" spans="1:23" ht="6" customHeight="1"/>
    <row r="8" spans="1:23" s="52" customFormat="1" ht="15" customHeight="1">
      <c r="C8" s="53"/>
      <c r="D8" s="513" t="s">
        <v>239</v>
      </c>
      <c r="E8" s="514"/>
      <c r="F8" s="514"/>
      <c r="G8" s="514"/>
      <c r="H8" s="198"/>
      <c r="I8" s="225"/>
      <c r="J8" s="229" t="s">
        <v>205</v>
      </c>
      <c r="K8" s="548" t="s">
        <v>206</v>
      </c>
      <c r="L8" s="549"/>
      <c r="M8" s="550"/>
      <c r="O8" s="210" t="str">
        <f>IF(J8="Elevé","Risque élevé -&gt; les PAS ne pourront s'envisager qu'en complément d'autres procédures de contrôle !","Seul un risque faible permet d'obtenir suffisamment d'assurance des Procédures Analytiques de Substance")</f>
        <v>Seul un risque faible permet d'obtenir suffisamment d'assurance des Procédures Analytiques de Substance</v>
      </c>
      <c r="R8" s="21"/>
      <c r="S8" s="21"/>
      <c r="T8" s="21"/>
      <c r="U8" s="21"/>
    </row>
    <row r="9" spans="1:23" s="52" customFormat="1" ht="14.4" customHeight="1">
      <c r="C9" s="53"/>
      <c r="D9" s="515" t="s">
        <v>213</v>
      </c>
      <c r="E9" s="516"/>
      <c r="F9" s="516"/>
      <c r="G9" s="516"/>
      <c r="H9" s="516"/>
      <c r="I9" s="226" t="str">
        <f>+Contexte!I15</f>
        <v>Votre choix ?</v>
      </c>
      <c r="J9" s="224"/>
      <c r="K9" s="551"/>
      <c r="L9" s="552"/>
      <c r="M9" s="553"/>
      <c r="R9" s="21"/>
      <c r="S9" s="21"/>
      <c r="T9" s="21"/>
      <c r="U9" s="21"/>
    </row>
    <row r="10" spans="1:23" s="52" customFormat="1" ht="14.4" customHeight="1">
      <c r="C10" s="53"/>
      <c r="D10" s="199" t="s">
        <v>224</v>
      </c>
      <c r="E10" s="280"/>
      <c r="F10" s="280"/>
      <c r="G10" s="280"/>
      <c r="H10" s="280"/>
      <c r="I10" s="226" t="str">
        <f>+Contexte!I16</f>
        <v>Votre choix ?</v>
      </c>
      <c r="J10" s="224"/>
      <c r="K10" s="551"/>
      <c r="L10" s="552"/>
      <c r="M10" s="553"/>
      <c r="O10" s="196" t="s">
        <v>211</v>
      </c>
      <c r="R10" s="21"/>
      <c r="S10" s="21"/>
      <c r="T10" s="21"/>
      <c r="U10" s="21"/>
    </row>
    <row r="11" spans="1:23" s="52" customFormat="1">
      <c r="C11" s="53"/>
      <c r="D11" s="281" t="s">
        <v>222</v>
      </c>
      <c r="E11" s="282"/>
      <c r="F11" s="282"/>
      <c r="G11" s="282"/>
      <c r="H11" s="282"/>
      <c r="I11" s="285" t="s">
        <v>205</v>
      </c>
      <c r="J11" s="224"/>
      <c r="K11" s="551"/>
      <c r="L11" s="552"/>
      <c r="M11" s="553"/>
      <c r="O11" s="196" t="s">
        <v>209</v>
      </c>
      <c r="R11" s="21"/>
      <c r="S11" s="21"/>
      <c r="T11" s="21"/>
      <c r="U11" s="21"/>
    </row>
    <row r="12" spans="1:23" s="52" customFormat="1">
      <c r="C12" s="53"/>
      <c r="D12" s="281" t="s">
        <v>212</v>
      </c>
      <c r="E12" s="282"/>
      <c r="F12" s="282"/>
      <c r="G12" s="282"/>
      <c r="H12" s="282"/>
      <c r="I12" s="285" t="s">
        <v>205</v>
      </c>
      <c r="J12" s="224"/>
      <c r="K12" s="551"/>
      <c r="L12" s="552"/>
      <c r="M12" s="553"/>
      <c r="R12" s="21"/>
      <c r="S12" s="21"/>
      <c r="T12" s="21"/>
      <c r="U12" s="21"/>
    </row>
    <row r="13" spans="1:23" s="52" customFormat="1">
      <c r="C13" s="53"/>
      <c r="D13" s="283" t="s">
        <v>223</v>
      </c>
      <c r="E13" s="284"/>
      <c r="F13" s="284"/>
      <c r="G13" s="284"/>
      <c r="H13" s="284"/>
      <c r="I13" s="286" t="s">
        <v>205</v>
      </c>
      <c r="J13" s="224"/>
      <c r="K13" s="554"/>
      <c r="L13" s="555"/>
      <c r="M13" s="556"/>
      <c r="R13" s="21"/>
      <c r="S13" s="21"/>
      <c r="T13" s="21"/>
      <c r="U13" s="21"/>
    </row>
    <row r="14" spans="1:23" s="52" customFormat="1" ht="16.5" customHeight="1">
      <c r="C14" s="53"/>
      <c r="D14" s="189"/>
      <c r="J14" s="194"/>
      <c r="K14" s="193"/>
      <c r="L14" s="21"/>
      <c r="N14" s="21"/>
      <c r="O14" s="84"/>
      <c r="P14" s="91"/>
      <c r="Q14" s="21"/>
      <c r="R14" s="21"/>
      <c r="S14" s="21"/>
      <c r="T14" s="21"/>
      <c r="U14" s="21"/>
    </row>
    <row r="15" spans="1:23" s="52" customFormat="1" ht="16.5" customHeight="1">
      <c r="C15" s="53"/>
      <c r="D15" s="513" t="s">
        <v>238</v>
      </c>
      <c r="E15" s="514"/>
      <c r="F15" s="514"/>
      <c r="G15" s="514"/>
      <c r="H15" s="277"/>
      <c r="I15" s="225"/>
      <c r="J15" s="229" t="s">
        <v>205</v>
      </c>
      <c r="K15" s="548" t="s">
        <v>206</v>
      </c>
      <c r="L15" s="549"/>
      <c r="M15" s="550"/>
      <c r="N15" s="195"/>
      <c r="O15" s="210" t="str">
        <f>IF(J15="Elevé","Seul un degré de fiabilité élevé permet d'obtenir suffisamment d'assurance des Procédures Analytiques de Substance","Degré de fiabilité insuffisant -&gt; PAS inappropriées, veuillez mettre en œuvre d'autres procédures de contrôle !")</f>
        <v>Degré de fiabilité insuffisant -&gt; PAS inappropriées, veuillez mettre en œuvre d'autres procédures de contrôle !</v>
      </c>
      <c r="P15" s="210"/>
      <c r="Q15" s="210"/>
      <c r="R15" s="210"/>
      <c r="S15" s="210"/>
      <c r="T15" s="210"/>
      <c r="U15" s="210"/>
      <c r="V15" s="213"/>
      <c r="W15" s="213"/>
    </row>
    <row r="16" spans="1:23" s="52" customFormat="1" ht="16.5" customHeight="1">
      <c r="C16" s="53"/>
      <c r="D16" s="209" t="s">
        <v>228</v>
      </c>
      <c r="I16" s="226"/>
      <c r="J16" s="194"/>
      <c r="K16" s="551"/>
      <c r="L16" s="552"/>
      <c r="M16" s="553"/>
      <c r="N16" s="21"/>
      <c r="O16" s="210"/>
      <c r="P16" s="210"/>
      <c r="Q16" s="210"/>
      <c r="R16" s="210"/>
      <c r="S16" s="210"/>
      <c r="T16" s="210"/>
      <c r="U16" s="210"/>
      <c r="V16" s="197"/>
      <c r="W16" s="197"/>
    </row>
    <row r="17" spans="3:23" s="52" customFormat="1" ht="16.5" customHeight="1">
      <c r="C17" s="53"/>
      <c r="D17" s="199" t="s">
        <v>215</v>
      </c>
      <c r="I17" s="227" t="s">
        <v>205</v>
      </c>
      <c r="J17" s="211">
        <f t="shared" ref="J17:J26" si="0">IF(I17="Elevé",4,IF(I17="Faible",1,2))</f>
        <v>2</v>
      </c>
      <c r="K17" s="551"/>
      <c r="L17" s="552"/>
      <c r="M17" s="553"/>
      <c r="N17" s="21"/>
      <c r="O17" s="196" t="s">
        <v>207</v>
      </c>
      <c r="P17" s="21"/>
      <c r="Q17" s="21"/>
      <c r="R17" s="21"/>
      <c r="S17" s="21"/>
      <c r="T17" s="21"/>
      <c r="U17" s="21"/>
    </row>
    <row r="18" spans="3:23" s="52" customFormat="1" ht="16.5" customHeight="1">
      <c r="C18" s="53"/>
      <c r="D18" s="199" t="s">
        <v>220</v>
      </c>
      <c r="I18" s="227" t="s">
        <v>205</v>
      </c>
      <c r="J18" s="211">
        <f t="shared" si="0"/>
        <v>2</v>
      </c>
      <c r="K18" s="551"/>
      <c r="L18" s="552"/>
      <c r="M18" s="553"/>
      <c r="N18" s="21"/>
      <c r="O18" s="196" t="s">
        <v>221</v>
      </c>
      <c r="P18" s="21"/>
      <c r="Q18" s="21"/>
      <c r="R18" s="21"/>
      <c r="S18" s="21"/>
      <c r="T18" s="21"/>
      <c r="U18" s="21"/>
    </row>
    <row r="19" spans="3:23" s="52" customFormat="1" ht="16.5" customHeight="1">
      <c r="C19" s="53"/>
      <c r="D19" s="199" t="s">
        <v>214</v>
      </c>
      <c r="I19" s="227" t="s">
        <v>205</v>
      </c>
      <c r="J19" s="211">
        <f t="shared" si="0"/>
        <v>2</v>
      </c>
      <c r="K19" s="551"/>
      <c r="L19" s="552"/>
      <c r="M19" s="553"/>
      <c r="N19" s="21"/>
      <c r="O19" s="196" t="s">
        <v>208</v>
      </c>
      <c r="P19" s="21"/>
      <c r="Q19" s="21"/>
      <c r="R19" s="21"/>
      <c r="S19" s="21"/>
      <c r="T19" s="21"/>
      <c r="U19" s="21"/>
    </row>
    <row r="20" spans="3:23" s="52" customFormat="1" ht="16.5" customHeight="1">
      <c r="C20" s="53"/>
      <c r="D20" s="199" t="s">
        <v>217</v>
      </c>
      <c r="I20" s="227" t="s">
        <v>205</v>
      </c>
      <c r="J20" s="211">
        <f t="shared" si="0"/>
        <v>2</v>
      </c>
      <c r="K20" s="551"/>
      <c r="L20" s="552"/>
      <c r="M20" s="553"/>
      <c r="N20" s="21"/>
      <c r="O20" s="196"/>
      <c r="P20" s="21"/>
      <c r="Q20" s="21"/>
      <c r="R20" s="21"/>
      <c r="S20" s="21"/>
      <c r="T20" s="21"/>
      <c r="U20" s="21"/>
    </row>
    <row r="21" spans="3:23" s="52" customFormat="1" ht="16.5" customHeight="1">
      <c r="C21" s="53"/>
      <c r="D21" s="199" t="s">
        <v>229</v>
      </c>
      <c r="I21" s="227" t="s">
        <v>205</v>
      </c>
      <c r="J21" s="211">
        <f t="shared" si="0"/>
        <v>2</v>
      </c>
      <c r="K21" s="551"/>
      <c r="L21" s="552"/>
      <c r="M21" s="553"/>
      <c r="N21" s="21"/>
      <c r="O21" s="196" t="s">
        <v>219</v>
      </c>
      <c r="P21" s="21"/>
      <c r="Q21" s="21"/>
      <c r="R21" s="21"/>
      <c r="S21" s="21"/>
      <c r="T21" s="21"/>
      <c r="U21" s="21"/>
    </row>
    <row r="22" spans="3:23" s="52" customFormat="1" ht="16.5" customHeight="1">
      <c r="C22" s="53"/>
      <c r="D22" s="199" t="s">
        <v>227</v>
      </c>
      <c r="I22" s="227" t="s">
        <v>205</v>
      </c>
      <c r="J22" s="211">
        <f t="shared" si="0"/>
        <v>2</v>
      </c>
      <c r="K22" s="551"/>
      <c r="L22" s="552"/>
      <c r="M22" s="553"/>
      <c r="N22" s="21"/>
      <c r="O22" s="196"/>
      <c r="P22" s="21"/>
      <c r="Q22" s="21"/>
      <c r="R22" s="21"/>
      <c r="S22" s="21"/>
      <c r="T22" s="21"/>
      <c r="U22" s="21"/>
    </row>
    <row r="23" spans="3:23" s="52" customFormat="1" ht="16.5" customHeight="1">
      <c r="C23" s="53"/>
      <c r="D23" s="199" t="s">
        <v>218</v>
      </c>
      <c r="I23" s="227" t="s">
        <v>205</v>
      </c>
      <c r="J23" s="211">
        <f t="shared" si="0"/>
        <v>2</v>
      </c>
      <c r="K23" s="551"/>
      <c r="L23" s="552"/>
      <c r="M23" s="553"/>
      <c r="N23" s="21"/>
      <c r="O23" s="196"/>
      <c r="P23" s="21"/>
      <c r="Q23" s="21"/>
      <c r="R23" s="21"/>
      <c r="S23" s="21"/>
      <c r="T23" s="21"/>
      <c r="U23" s="21"/>
    </row>
    <row r="24" spans="3:23" s="52" customFormat="1" ht="16.5" customHeight="1">
      <c r="C24" s="53"/>
      <c r="D24" s="199" t="s">
        <v>230</v>
      </c>
      <c r="I24" s="227" t="s">
        <v>205</v>
      </c>
      <c r="J24" s="211">
        <f t="shared" si="0"/>
        <v>2</v>
      </c>
      <c r="K24" s="551"/>
      <c r="L24" s="552"/>
      <c r="M24" s="553"/>
      <c r="N24" s="21"/>
      <c r="O24" s="196"/>
      <c r="P24" s="21"/>
      <c r="Q24" s="21"/>
      <c r="R24" s="21"/>
      <c r="S24" s="21"/>
      <c r="T24" s="21"/>
      <c r="U24" s="21"/>
    </row>
    <row r="25" spans="3:23" s="52" customFormat="1" ht="16.5" customHeight="1">
      <c r="C25" s="53"/>
      <c r="D25" s="199" t="s">
        <v>216</v>
      </c>
      <c r="I25" s="227" t="s">
        <v>205</v>
      </c>
      <c r="J25" s="211">
        <f t="shared" si="0"/>
        <v>2</v>
      </c>
      <c r="K25" s="551"/>
      <c r="L25" s="552"/>
      <c r="M25" s="553"/>
      <c r="N25" s="21"/>
      <c r="O25" s="196" t="s">
        <v>210</v>
      </c>
      <c r="P25" s="21"/>
      <c r="Q25" s="21"/>
      <c r="R25" s="21"/>
      <c r="S25" s="21"/>
      <c r="T25" s="21"/>
      <c r="U25" s="21"/>
    </row>
    <row r="26" spans="3:23" s="52" customFormat="1" ht="16.5" customHeight="1">
      <c r="C26" s="53"/>
      <c r="D26" s="200" t="s">
        <v>226</v>
      </c>
      <c r="E26" s="59"/>
      <c r="F26" s="59"/>
      <c r="G26" s="59"/>
      <c r="H26" s="59"/>
      <c r="I26" s="228" t="s">
        <v>205</v>
      </c>
      <c r="J26" s="211">
        <f t="shared" si="0"/>
        <v>2</v>
      </c>
      <c r="K26" s="554"/>
      <c r="L26" s="555"/>
      <c r="M26" s="556"/>
      <c r="N26" s="21"/>
      <c r="O26" s="196"/>
      <c r="P26" s="21"/>
      <c r="Q26" s="21"/>
      <c r="R26" s="21"/>
      <c r="S26" s="21"/>
      <c r="T26" s="21"/>
      <c r="U26" s="21"/>
    </row>
    <row r="27" spans="3:23" s="52" customFormat="1" ht="16.5" customHeight="1">
      <c r="C27" s="53"/>
      <c r="D27" s="53"/>
      <c r="E27" s="53"/>
      <c r="F27" s="53"/>
      <c r="G27" s="53"/>
      <c r="H27" s="53"/>
      <c r="I27" s="53"/>
      <c r="J27" s="53"/>
      <c r="K27" s="53"/>
      <c r="L27" s="53"/>
      <c r="M27" s="53"/>
      <c r="N27" s="53"/>
      <c r="O27" s="53"/>
      <c r="P27" s="21"/>
      <c r="Q27" s="21"/>
      <c r="R27" s="21"/>
      <c r="S27" s="21"/>
      <c r="T27" s="21"/>
      <c r="U27" s="21"/>
    </row>
    <row r="28" spans="3:23" s="55" customFormat="1" ht="31.8" customHeight="1">
      <c r="C28" s="214"/>
      <c r="D28" s="562" t="s">
        <v>348</v>
      </c>
      <c r="E28" s="563"/>
      <c r="F28" s="563"/>
      <c r="G28" s="563"/>
      <c r="H28" s="563"/>
      <c r="I28" s="563"/>
      <c r="J28" s="230" t="s">
        <v>205</v>
      </c>
      <c r="K28" s="564" t="s">
        <v>206</v>
      </c>
      <c r="L28" s="565"/>
      <c r="M28" s="566"/>
      <c r="N28" s="214"/>
      <c r="O28" s="223">
        <f>IF(J28="Moyen","Pensez à mettre en oeuvre d'autres procédures de contrôle pour obtenir l'assurance recherchée",)</f>
        <v>0</v>
      </c>
      <c r="P28" s="214"/>
      <c r="R28" s="215"/>
      <c r="S28" s="215"/>
      <c r="T28" s="215"/>
      <c r="U28" s="215"/>
    </row>
    <row r="29" spans="3:23" s="55" customFormat="1">
      <c r="C29" s="214"/>
      <c r="D29" s="222"/>
      <c r="E29" s="222"/>
      <c r="F29" s="222"/>
      <c r="G29" s="222"/>
      <c r="H29" s="222"/>
      <c r="I29" s="222"/>
      <c r="J29" s="222"/>
      <c r="K29" s="567"/>
      <c r="L29" s="568"/>
      <c r="M29" s="569"/>
      <c r="N29" s="214"/>
      <c r="O29" s="196"/>
      <c r="P29" s="214"/>
      <c r="R29" s="215"/>
      <c r="S29" s="215"/>
      <c r="T29" s="215"/>
      <c r="U29" s="215"/>
    </row>
    <row r="30" spans="3:23" s="55" customFormat="1" ht="32.4" customHeight="1">
      <c r="C30" s="214"/>
      <c r="D30" s="575" t="s">
        <v>349</v>
      </c>
      <c r="E30" s="576"/>
      <c r="F30" s="576"/>
      <c r="G30" s="576"/>
      <c r="H30" s="576"/>
      <c r="I30" s="576"/>
      <c r="J30" s="230" t="s">
        <v>205</v>
      </c>
      <c r="K30" s="570"/>
      <c r="L30" s="571"/>
      <c r="M30" s="572"/>
      <c r="N30" s="214"/>
      <c r="O30" s="210">
        <f>IF(J28="Aucun",IF(J8="Elevé",IF(J30="Moyen","Les procédures de contrôle envisagées semblent insuffisantes pour couvrir le risque évalué d'anomalies significatives",IF(J30="Aucun","Les procédures de contrôle envisagées semblent insuffisantes pour couvrir le risque évalué d'anomalies significatives",)),),)</f>
        <v>0</v>
      </c>
      <c r="P30" s="214"/>
      <c r="R30" s="215"/>
      <c r="S30" s="215"/>
      <c r="T30" s="215"/>
      <c r="U30" s="215"/>
    </row>
    <row r="31" spans="3:23" s="52" customFormat="1" ht="7.2" customHeight="1">
      <c r="C31" s="53"/>
      <c r="E31" s="21"/>
      <c r="L31" s="19"/>
      <c r="M31" s="19"/>
      <c r="N31" s="21"/>
      <c r="O31" s="21"/>
      <c r="P31" s="21"/>
      <c r="Q31" s="21"/>
      <c r="R31" s="21"/>
      <c r="S31" s="21"/>
      <c r="T31" s="21"/>
      <c r="U31" s="21"/>
      <c r="V31" s="21"/>
      <c r="W31" s="21"/>
    </row>
    <row r="32" spans="3:23" s="52" customFormat="1" ht="7.2" customHeight="1">
      <c r="C32" s="53"/>
      <c r="E32" s="21"/>
      <c r="L32" s="19"/>
      <c r="M32" s="19"/>
      <c r="N32" s="21"/>
      <c r="O32" s="21"/>
      <c r="P32" s="21"/>
      <c r="Q32" s="21"/>
      <c r="R32" s="21"/>
      <c r="S32" s="21"/>
      <c r="T32" s="21"/>
      <c r="U32" s="21"/>
      <c r="V32" s="21"/>
      <c r="W32" s="21"/>
    </row>
    <row r="33" spans="3:23" s="52" customFormat="1" ht="15.6">
      <c r="C33" s="36" t="s">
        <v>20</v>
      </c>
      <c r="D33" s="15" t="s">
        <v>90</v>
      </c>
      <c r="E33" s="15"/>
      <c r="F33" s="15"/>
      <c r="G33" s="15"/>
      <c r="H33" s="15"/>
      <c r="I33" s="15"/>
      <c r="J33" s="19"/>
      <c r="K33" s="19"/>
      <c r="L33" s="19"/>
      <c r="M33" s="19"/>
      <c r="N33" s="19"/>
      <c r="O33" s="19"/>
    </row>
    <row r="34" spans="3:23" s="52" customFormat="1" ht="68.400000000000006" customHeight="1">
      <c r="C34" s="36"/>
      <c r="D34" s="512" t="s">
        <v>203</v>
      </c>
      <c r="E34" s="512"/>
      <c r="F34" s="512"/>
      <c r="G34" s="512"/>
      <c r="H34" s="512"/>
      <c r="I34" s="512"/>
      <c r="J34" s="512"/>
      <c r="K34" s="512"/>
      <c r="L34" s="512"/>
      <c r="M34" s="512"/>
      <c r="N34" s="19"/>
      <c r="O34" s="19"/>
    </row>
    <row r="35" spans="3:23" s="52" customFormat="1" ht="15.6">
      <c r="C35" s="36"/>
      <c r="D35" s="15"/>
      <c r="E35" s="15"/>
      <c r="F35" s="15"/>
      <c r="G35" s="15"/>
      <c r="H35" s="15"/>
      <c r="I35" s="15"/>
      <c r="J35" s="19"/>
      <c r="K35" s="19"/>
      <c r="L35" s="19"/>
      <c r="M35" s="19"/>
      <c r="N35" s="19"/>
      <c r="O35" s="19"/>
    </row>
    <row r="36" spans="3:23" s="52" customFormat="1" ht="15.6">
      <c r="C36" s="36"/>
      <c r="D36" s="15" t="s">
        <v>204</v>
      </c>
      <c r="E36" s="15"/>
      <c r="F36" s="15"/>
      <c r="G36" s="15"/>
      <c r="H36" s="15"/>
      <c r="I36" s="15"/>
      <c r="J36" s="19"/>
      <c r="K36" s="19"/>
      <c r="L36" s="19"/>
      <c r="M36" s="19"/>
      <c r="N36" s="19"/>
      <c r="O36" s="19"/>
    </row>
    <row r="37" spans="3:23" s="52" customFormat="1" ht="41.4" customHeight="1">
      <c r="C37" s="36"/>
      <c r="D37" s="512" t="s">
        <v>249</v>
      </c>
      <c r="E37" s="512"/>
      <c r="F37" s="512"/>
      <c r="G37" s="512"/>
      <c r="H37" s="512"/>
      <c r="I37" s="512"/>
      <c r="J37" s="512"/>
      <c r="K37" s="512"/>
      <c r="L37" s="512"/>
      <c r="M37" s="512"/>
      <c r="N37" s="19"/>
      <c r="O37" s="19"/>
    </row>
    <row r="38" spans="3:23" s="52" customFormat="1" ht="15.6">
      <c r="C38" s="36"/>
      <c r="D38" s="219" t="s">
        <v>246</v>
      </c>
      <c r="E38" s="212"/>
      <c r="F38" s="212"/>
      <c r="G38" s="212"/>
      <c r="H38" s="212"/>
      <c r="I38" s="212"/>
      <c r="J38" s="212"/>
      <c r="K38" s="212"/>
      <c r="L38" s="212"/>
      <c r="M38" s="212"/>
      <c r="N38" s="19"/>
      <c r="O38" s="19"/>
    </row>
    <row r="39" spans="3:23" s="52" customFormat="1" ht="38.4" customHeight="1">
      <c r="C39" s="36"/>
      <c r="D39" s="512" t="s">
        <v>253</v>
      </c>
      <c r="E39" s="512"/>
      <c r="F39" s="512"/>
      <c r="G39" s="512"/>
      <c r="H39" s="512"/>
      <c r="I39" s="512"/>
      <c r="J39" s="512"/>
      <c r="K39" s="512"/>
      <c r="L39" s="512"/>
      <c r="M39" s="512"/>
      <c r="N39" s="19"/>
      <c r="O39" s="19"/>
    </row>
    <row r="40" spans="3:23" s="52" customFormat="1" ht="44.25" customHeight="1">
      <c r="C40" s="53"/>
      <c r="D40" s="21"/>
      <c r="I40" s="201" t="s">
        <v>225</v>
      </c>
      <c r="J40" s="201" t="s">
        <v>231</v>
      </c>
      <c r="K40" s="548" t="s">
        <v>206</v>
      </c>
      <c r="L40" s="549"/>
      <c r="M40" s="550"/>
      <c r="N40" s="21"/>
      <c r="O40" s="221" t="s">
        <v>252</v>
      </c>
    </row>
    <row r="41" spans="3:23" s="56" customFormat="1" ht="28.5" customHeight="1">
      <c r="C41" s="190"/>
      <c r="E41" s="559" t="s">
        <v>236</v>
      </c>
      <c r="F41" s="560"/>
      <c r="G41" s="560"/>
      <c r="H41" s="561"/>
      <c r="I41" s="220">
        <f>+ROUND(J41*Contexte!J9,-3)</f>
        <v>40000</v>
      </c>
      <c r="J41" s="231">
        <v>0.25</v>
      </c>
      <c r="K41" s="554"/>
      <c r="L41" s="555"/>
      <c r="M41" s="556"/>
      <c r="N41" s="84"/>
      <c r="O41" s="210">
        <f>IF(J41&gt;=30%,"Ce choix est-il cohérent avec votre conclusion sur le degré de fiabilité attendu des PAS ?",)</f>
        <v>0</v>
      </c>
      <c r="P41" s="191"/>
      <c r="Q41" s="191"/>
      <c r="R41" s="191"/>
      <c r="S41" s="191"/>
      <c r="T41" s="191"/>
    </row>
    <row r="42" spans="3:23">
      <c r="J42" s="208"/>
    </row>
    <row r="43" spans="3:23" s="52" customFormat="1">
      <c r="C43" s="53"/>
    </row>
    <row r="44" spans="3:23" s="52" customFormat="1" ht="15" customHeight="1">
      <c r="C44" s="36" t="s">
        <v>21</v>
      </c>
      <c r="D44" s="15" t="s">
        <v>87</v>
      </c>
      <c r="E44" s="15"/>
      <c r="F44" s="15"/>
      <c r="G44" s="15"/>
      <c r="H44" s="15"/>
      <c r="I44" s="15"/>
      <c r="J44" s="19"/>
      <c r="K44" s="19"/>
      <c r="L44" s="20"/>
      <c r="M44" s="19"/>
      <c r="N44" s="19"/>
    </row>
    <row r="45" spans="3:23" s="52" customFormat="1" ht="6" customHeight="1">
      <c r="C45" s="36"/>
      <c r="D45" s="15"/>
      <c r="E45" s="15"/>
      <c r="F45" s="15"/>
      <c r="G45" s="15"/>
      <c r="H45" s="15"/>
      <c r="I45" s="15"/>
      <c r="J45" s="19"/>
      <c r="K45" s="19"/>
      <c r="L45" s="20"/>
      <c r="M45" s="19"/>
      <c r="N45" s="19"/>
    </row>
    <row r="46" spans="3:23" s="55" customFormat="1" ht="85.2" customHeight="1">
      <c r="C46" s="69"/>
      <c r="D46" s="512" t="s">
        <v>105</v>
      </c>
      <c r="E46" s="512"/>
      <c r="F46" s="512"/>
      <c r="G46" s="512"/>
      <c r="H46" s="512"/>
      <c r="I46" s="512"/>
      <c r="J46" s="512"/>
      <c r="K46" s="512"/>
      <c r="L46" s="512"/>
      <c r="M46" s="512"/>
      <c r="N46" s="52"/>
      <c r="P46" s="70"/>
      <c r="Q46" s="70"/>
      <c r="R46" s="70"/>
      <c r="S46" s="70"/>
      <c r="T46" s="70"/>
      <c r="U46" s="70"/>
      <c r="V46" s="70"/>
      <c r="W46" s="70"/>
    </row>
    <row r="47" spans="3:23" s="55" customFormat="1" ht="6" customHeight="1">
      <c r="C47" s="69"/>
      <c r="D47" s="70"/>
      <c r="E47" s="70"/>
      <c r="F47" s="70"/>
      <c r="G47" s="70"/>
      <c r="H47" s="70"/>
      <c r="I47" s="70"/>
      <c r="J47" s="70"/>
      <c r="K47" s="70"/>
      <c r="L47" s="71"/>
      <c r="M47" s="71"/>
      <c r="N47" s="52"/>
      <c r="P47" s="202"/>
      <c r="Q47" s="202"/>
      <c r="R47" s="202"/>
      <c r="S47" s="202"/>
      <c r="T47" s="202"/>
      <c r="U47" s="202"/>
      <c r="V47" s="202"/>
      <c r="W47" s="202"/>
    </row>
    <row r="48" spans="3:23" s="52" customFormat="1">
      <c r="C48" s="53"/>
      <c r="D48" s="148" t="s">
        <v>258</v>
      </c>
      <c r="E48" s="14"/>
      <c r="F48" s="14"/>
      <c r="G48" s="54"/>
      <c r="H48" s="54"/>
      <c r="I48" s="54"/>
      <c r="J48" s="54"/>
      <c r="K48" s="54"/>
      <c r="L48" s="557" t="s">
        <v>257</v>
      </c>
      <c r="M48" s="558"/>
      <c r="O48" s="70"/>
      <c r="P48" s="70"/>
      <c r="Q48" s="70"/>
      <c r="R48" s="70"/>
      <c r="S48" s="70"/>
      <c r="T48" s="70"/>
    </row>
    <row r="49" spans="3:27" s="52" customFormat="1">
      <c r="C49" s="53"/>
      <c r="D49" s="149" t="s">
        <v>153</v>
      </c>
      <c r="E49" s="55" t="s">
        <v>66</v>
      </c>
      <c r="F49" s="21"/>
      <c r="G49" s="21"/>
      <c r="H49" s="21"/>
      <c r="L49" s="518"/>
      <c r="M49" s="520"/>
      <c r="O49" s="70"/>
      <c r="P49" s="70"/>
      <c r="Q49" s="70"/>
      <c r="R49" s="70"/>
      <c r="S49" s="70"/>
      <c r="T49" s="70"/>
    </row>
    <row r="50" spans="3:27" s="52" customFormat="1">
      <c r="C50" s="53"/>
      <c r="D50" s="546"/>
      <c r="E50" s="55" t="s">
        <v>64</v>
      </c>
      <c r="F50" s="21"/>
      <c r="G50" s="21"/>
      <c r="H50" s="21"/>
      <c r="L50" s="544"/>
      <c r="M50" s="545"/>
      <c r="O50" s="70"/>
      <c r="P50" s="70"/>
      <c r="Q50" s="70"/>
      <c r="R50" s="70"/>
      <c r="S50" s="70"/>
      <c r="T50" s="70"/>
    </row>
    <row r="51" spans="3:27" s="52" customFormat="1">
      <c r="C51" s="53"/>
      <c r="D51" s="546"/>
      <c r="E51" s="55" t="s">
        <v>68</v>
      </c>
      <c r="J51" s="56"/>
      <c r="K51" s="57"/>
      <c r="L51" s="544"/>
      <c r="M51" s="545"/>
    </row>
    <row r="52" spans="3:27" s="52" customFormat="1">
      <c r="C52" s="53"/>
      <c r="D52" s="546"/>
      <c r="E52" s="55" t="s">
        <v>67</v>
      </c>
      <c r="J52" s="56"/>
      <c r="K52" s="57"/>
      <c r="L52" s="544"/>
      <c r="M52" s="545"/>
    </row>
    <row r="53" spans="3:27" s="19" customFormat="1">
      <c r="C53" s="53"/>
      <c r="D53" s="547"/>
      <c r="E53" s="58" t="s">
        <v>65</v>
      </c>
      <c r="F53" s="59"/>
      <c r="G53" s="59"/>
      <c r="H53" s="59"/>
      <c r="I53" s="34"/>
      <c r="J53" s="60"/>
      <c r="K53" s="61"/>
      <c r="L53" s="521"/>
      <c r="M53" s="523"/>
    </row>
    <row r="54" spans="3:27" s="52" customFormat="1">
      <c r="C54" s="53"/>
    </row>
    <row r="55" spans="3:27" s="52" customFormat="1">
      <c r="C55" s="53"/>
    </row>
    <row r="56" spans="3:27" s="52" customFormat="1" ht="15.6">
      <c r="C56" s="36" t="s">
        <v>69</v>
      </c>
      <c r="D56" s="15" t="s">
        <v>104</v>
      </c>
      <c r="E56" s="15"/>
      <c r="F56" s="15"/>
      <c r="G56" s="15"/>
      <c r="H56" s="15"/>
      <c r="I56" s="15"/>
      <c r="J56" s="15"/>
      <c r="K56" s="15"/>
      <c r="L56" s="19"/>
      <c r="M56" s="19"/>
      <c r="N56" s="19"/>
      <c r="O56" s="19"/>
      <c r="P56" s="19"/>
      <c r="Q56" s="19"/>
    </row>
    <row r="57" spans="3:27" s="52" customFormat="1">
      <c r="C57" s="53"/>
      <c r="L57" s="19"/>
      <c r="M57" s="19"/>
      <c r="N57" s="19"/>
      <c r="O57" s="19"/>
      <c r="P57" s="19"/>
      <c r="Q57" s="19"/>
      <c r="R57" s="19"/>
      <c r="S57" s="19"/>
      <c r="T57" s="62"/>
      <c r="U57" s="38"/>
      <c r="V57" s="21"/>
      <c r="W57" s="21"/>
      <c r="X57" s="21"/>
      <c r="Y57" s="21"/>
      <c r="Z57" s="21"/>
      <c r="AA57" s="21"/>
    </row>
    <row r="58" spans="3:27" s="52" customFormat="1" ht="16.5" customHeight="1">
      <c r="C58" s="53"/>
      <c r="D58" s="67"/>
      <c r="E58" s="68"/>
      <c r="F58" s="68"/>
      <c r="G58" s="68"/>
      <c r="H58" s="68"/>
      <c r="I58" s="150" t="s">
        <v>15</v>
      </c>
      <c r="J58" s="151" t="s">
        <v>16</v>
      </c>
      <c r="K58" s="152" t="s">
        <v>18</v>
      </c>
      <c r="L58" s="536" t="s">
        <v>158</v>
      </c>
      <c r="M58" s="537"/>
      <c r="N58" s="537"/>
      <c r="O58" s="537"/>
      <c r="P58" s="537"/>
      <c r="Q58" s="537"/>
      <c r="R58" s="538"/>
      <c r="S58" s="19"/>
      <c r="T58" s="21"/>
      <c r="U58" s="91"/>
      <c r="V58" s="539" t="s">
        <v>86</v>
      </c>
      <c r="W58" s="540"/>
      <c r="Z58" s="21"/>
      <c r="AA58" s="21"/>
    </row>
    <row r="59" spans="3:27" s="52" customFormat="1" ht="16.5" customHeight="1">
      <c r="C59" s="53"/>
      <c r="D59" s="73" t="s">
        <v>120</v>
      </c>
      <c r="E59" s="207"/>
      <c r="F59" s="207"/>
      <c r="G59" s="72"/>
      <c r="H59" s="72"/>
      <c r="I59" s="153"/>
      <c r="J59" s="154"/>
      <c r="K59" s="155"/>
      <c r="L59" s="541"/>
      <c r="M59" s="542"/>
      <c r="N59" s="542"/>
      <c r="O59" s="542"/>
      <c r="P59" s="542"/>
      <c r="Q59" s="542"/>
      <c r="R59" s="543"/>
      <c r="S59" s="19"/>
      <c r="T59" s="89" t="s">
        <v>110</v>
      </c>
      <c r="U59" s="93"/>
      <c r="V59" s="87" t="s">
        <v>235</v>
      </c>
      <c r="W59" s="88" t="s">
        <v>234</v>
      </c>
      <c r="Z59" s="21"/>
      <c r="AA59" s="21"/>
    </row>
    <row r="60" spans="3:27" s="52" customFormat="1" ht="16.5" customHeight="1">
      <c r="C60" s="53"/>
      <c r="D60" s="232" t="s">
        <v>122</v>
      </c>
      <c r="E60" s="233" t="s">
        <v>154</v>
      </c>
      <c r="F60" s="234"/>
      <c r="G60" s="235"/>
      <c r="H60" s="235"/>
      <c r="I60" s="236">
        <v>5000000</v>
      </c>
      <c r="J60" s="237">
        <v>4800000</v>
      </c>
      <c r="K60" s="238">
        <v>5200000</v>
      </c>
      <c r="L60" s="524"/>
      <c r="M60" s="525"/>
      <c r="N60" s="525"/>
      <c r="O60" s="525"/>
      <c r="P60" s="525"/>
      <c r="Q60" s="525"/>
      <c r="R60" s="526"/>
      <c r="S60" s="19"/>
      <c r="T60" s="129" t="str">
        <f t="shared" ref="T60:T66" si="1">+D60</f>
        <v>#70</v>
      </c>
      <c r="U60" s="135"/>
      <c r="V60" s="146">
        <f>IFERROR(+I60/J60-1,)</f>
        <v>4.1666666666666741E-2</v>
      </c>
      <c r="W60" s="147">
        <f>IFERROR(+K60/J60-1,)</f>
        <v>8.3333333333333259E-2</v>
      </c>
      <c r="Z60" s="21"/>
      <c r="AA60" s="21"/>
    </row>
    <row r="61" spans="3:27" s="19" customFormat="1">
      <c r="C61" s="53"/>
      <c r="D61" s="232" t="s">
        <v>126</v>
      </c>
      <c r="E61" s="233" t="s">
        <v>155</v>
      </c>
      <c r="F61" s="235"/>
      <c r="G61" s="235"/>
      <c r="H61" s="235"/>
      <c r="I61" s="236">
        <v>1000000</v>
      </c>
      <c r="J61" s="237">
        <v>900000</v>
      </c>
      <c r="K61" s="238">
        <v>1200000</v>
      </c>
      <c r="L61" s="524"/>
      <c r="M61" s="525"/>
      <c r="N61" s="525"/>
      <c r="O61" s="525"/>
      <c r="P61" s="525"/>
      <c r="Q61" s="525"/>
      <c r="R61" s="526"/>
      <c r="T61" s="129" t="str">
        <f t="shared" si="1"/>
        <v>#600</v>
      </c>
      <c r="U61" s="135"/>
      <c r="V61" s="131">
        <f t="shared" ref="V61:V89" si="2">IFERROR(+I61/J61-1,)</f>
        <v>0.11111111111111116</v>
      </c>
      <c r="W61" s="130">
        <f t="shared" ref="W61:W89" si="3">IFERROR(+K61/J61-1,)</f>
        <v>0.33333333333333326</v>
      </c>
      <c r="Z61" s="21"/>
      <c r="AA61" s="37"/>
    </row>
    <row r="62" spans="3:27" s="19" customFormat="1">
      <c r="C62" s="53"/>
      <c r="D62" s="232" t="s">
        <v>127</v>
      </c>
      <c r="E62" s="233" t="s">
        <v>156</v>
      </c>
      <c r="F62" s="235"/>
      <c r="G62" s="235"/>
      <c r="H62" s="235"/>
      <c r="I62" s="236">
        <v>50000</v>
      </c>
      <c r="J62" s="237">
        <v>45000</v>
      </c>
      <c r="K62" s="238">
        <v>48000</v>
      </c>
      <c r="L62" s="524"/>
      <c r="M62" s="525"/>
      <c r="N62" s="525"/>
      <c r="O62" s="525"/>
      <c r="P62" s="525"/>
      <c r="Q62" s="525"/>
      <c r="R62" s="526"/>
      <c r="T62" s="129" t="str">
        <f t="shared" si="1"/>
        <v>#601</v>
      </c>
      <c r="U62" s="135"/>
      <c r="V62" s="131">
        <f t="shared" si="2"/>
        <v>0.11111111111111116</v>
      </c>
      <c r="W62" s="130">
        <f t="shared" si="3"/>
        <v>6.6666666666666652E-2</v>
      </c>
      <c r="Y62" s="143"/>
      <c r="Z62" s="21"/>
      <c r="AA62" s="40"/>
    </row>
    <row r="63" spans="3:27" s="19" customFormat="1">
      <c r="C63" s="53"/>
      <c r="D63" s="232" t="s">
        <v>128</v>
      </c>
      <c r="E63" s="233" t="s">
        <v>157</v>
      </c>
      <c r="F63" s="235"/>
      <c r="G63" s="235"/>
      <c r="H63" s="235"/>
      <c r="I63" s="236">
        <v>150000</v>
      </c>
      <c r="J63" s="237">
        <v>160000</v>
      </c>
      <c r="K63" s="238">
        <v>150000</v>
      </c>
      <c r="L63" s="524"/>
      <c r="M63" s="525"/>
      <c r="N63" s="525"/>
      <c r="O63" s="525"/>
      <c r="P63" s="525"/>
      <c r="Q63" s="525"/>
      <c r="R63" s="526"/>
      <c r="T63" s="129" t="str">
        <f t="shared" si="1"/>
        <v>#602</v>
      </c>
      <c r="U63" s="135"/>
      <c r="V63" s="131">
        <f t="shared" si="2"/>
        <v>-6.25E-2</v>
      </c>
      <c r="W63" s="130">
        <f t="shared" si="3"/>
        <v>-6.25E-2</v>
      </c>
      <c r="Y63" s="144"/>
      <c r="Z63" s="21"/>
      <c r="AA63" s="21"/>
    </row>
    <row r="64" spans="3:27" s="19" customFormat="1">
      <c r="C64" s="53"/>
      <c r="D64" s="232" t="str">
        <f t="shared" ref="D64:D65" si="4">LEFT(E64,7)</f>
        <v xml:space="preserve">Autres </v>
      </c>
      <c r="E64" s="235" t="s">
        <v>89</v>
      </c>
      <c r="F64" s="235"/>
      <c r="G64" s="235"/>
      <c r="H64" s="235"/>
      <c r="I64" s="236"/>
      <c r="J64" s="237"/>
      <c r="K64" s="238"/>
      <c r="L64" s="524"/>
      <c r="M64" s="525"/>
      <c r="N64" s="525"/>
      <c r="O64" s="525"/>
      <c r="P64" s="525"/>
      <c r="Q64" s="525"/>
      <c r="R64" s="526"/>
      <c r="T64" s="129" t="str">
        <f t="shared" si="1"/>
        <v xml:space="preserve">Autres </v>
      </c>
      <c r="U64" s="135"/>
      <c r="V64" s="131">
        <f t="shared" si="2"/>
        <v>0</v>
      </c>
      <c r="W64" s="130">
        <f t="shared" si="3"/>
        <v>0</v>
      </c>
      <c r="Y64" s="144"/>
      <c r="Z64" s="21"/>
      <c r="AA64" s="21"/>
    </row>
    <row r="65" spans="3:27" s="19" customFormat="1">
      <c r="C65" s="53"/>
      <c r="D65" s="232" t="str">
        <f t="shared" si="4"/>
        <v xml:space="preserve">Autres </v>
      </c>
      <c r="E65" s="235" t="s">
        <v>89</v>
      </c>
      <c r="F65" s="235"/>
      <c r="G65" s="235"/>
      <c r="H65" s="235"/>
      <c r="I65" s="236"/>
      <c r="J65" s="237"/>
      <c r="K65" s="238"/>
      <c r="L65" s="524"/>
      <c r="M65" s="525"/>
      <c r="N65" s="525"/>
      <c r="O65" s="525"/>
      <c r="P65" s="525"/>
      <c r="Q65" s="525"/>
      <c r="R65" s="526"/>
      <c r="T65" s="129" t="str">
        <f t="shared" si="1"/>
        <v xml:space="preserve">Autres </v>
      </c>
      <c r="U65" s="135"/>
      <c r="V65" s="131">
        <f t="shared" si="2"/>
        <v>0</v>
      </c>
      <c r="W65" s="130">
        <f t="shared" si="3"/>
        <v>0</v>
      </c>
      <c r="Y65" s="143"/>
      <c r="Z65" s="21"/>
      <c r="AA65" s="40"/>
    </row>
    <row r="66" spans="3:27" s="19" customFormat="1">
      <c r="C66" s="53"/>
      <c r="D66" s="63"/>
      <c r="E66" s="21"/>
      <c r="F66" s="52"/>
      <c r="G66" s="52"/>
      <c r="H66" s="52"/>
      <c r="I66" s="75"/>
      <c r="J66" s="76"/>
      <c r="K66" s="77"/>
      <c r="L66" s="524"/>
      <c r="M66" s="525"/>
      <c r="N66" s="525"/>
      <c r="O66" s="525"/>
      <c r="P66" s="525"/>
      <c r="Q66" s="525"/>
      <c r="R66" s="526"/>
      <c r="T66" s="129">
        <f t="shared" si="1"/>
        <v>0</v>
      </c>
      <c r="U66" s="135"/>
      <c r="V66" s="131">
        <f t="shared" si="2"/>
        <v>0</v>
      </c>
      <c r="W66" s="130">
        <f t="shared" si="3"/>
        <v>0</v>
      </c>
      <c r="Y66" s="144"/>
      <c r="Z66" s="21"/>
      <c r="AA66" s="21"/>
    </row>
    <row r="67" spans="3:27" s="19" customFormat="1">
      <c r="C67" s="53"/>
      <c r="D67" s="74" t="s">
        <v>88</v>
      </c>
      <c r="E67" s="21"/>
      <c r="F67" s="52"/>
      <c r="G67" s="52"/>
      <c r="H67" s="52"/>
      <c r="I67" s="75"/>
      <c r="J67" s="76"/>
      <c r="K67" s="77"/>
      <c r="L67" s="524"/>
      <c r="M67" s="525"/>
      <c r="N67" s="525"/>
      <c r="O67" s="525"/>
      <c r="P67" s="525"/>
      <c r="Q67" s="525"/>
      <c r="R67" s="526"/>
      <c r="T67" s="129"/>
      <c r="U67" s="135"/>
      <c r="V67" s="131">
        <f t="shared" si="2"/>
        <v>0</v>
      </c>
      <c r="W67" s="130">
        <f t="shared" si="3"/>
        <v>0</v>
      </c>
      <c r="Y67" s="144"/>
      <c r="Z67" s="21"/>
      <c r="AA67" s="21"/>
    </row>
    <row r="68" spans="3:27" s="19" customFormat="1">
      <c r="C68" s="53"/>
      <c r="D68" s="156" t="s">
        <v>130</v>
      </c>
      <c r="E68" s="91" t="s">
        <v>133</v>
      </c>
      <c r="F68" s="21"/>
      <c r="G68" s="21"/>
      <c r="H68" s="21"/>
      <c r="I68" s="236">
        <v>100000</v>
      </c>
      <c r="J68" s="237">
        <v>90000</v>
      </c>
      <c r="K68" s="238">
        <v>110000</v>
      </c>
      <c r="L68" s="524"/>
      <c r="M68" s="525"/>
      <c r="N68" s="525"/>
      <c r="O68" s="525"/>
      <c r="P68" s="525"/>
      <c r="Q68" s="525"/>
      <c r="R68" s="526"/>
      <c r="T68" s="129" t="str">
        <f t="shared" ref="T68:T80" si="5">+D68</f>
        <v>Volume</v>
      </c>
      <c r="U68" s="135"/>
      <c r="V68" s="131">
        <f t="shared" si="2"/>
        <v>0.11111111111111116</v>
      </c>
      <c r="W68" s="130">
        <f t="shared" si="3"/>
        <v>0.22222222222222232</v>
      </c>
      <c r="Y68" s="143"/>
      <c r="Z68" s="21"/>
      <c r="AA68" s="40"/>
    </row>
    <row r="69" spans="3:27" s="19" customFormat="1">
      <c r="C69" s="53"/>
      <c r="D69" s="156" t="s">
        <v>143</v>
      </c>
      <c r="E69" s="21" t="s">
        <v>134</v>
      </c>
      <c r="F69" s="21"/>
      <c r="G69" s="21"/>
      <c r="H69" s="21"/>
      <c r="I69" s="236">
        <v>27</v>
      </c>
      <c r="J69" s="237">
        <v>24</v>
      </c>
      <c r="K69" s="238">
        <v>26</v>
      </c>
      <c r="L69" s="524"/>
      <c r="M69" s="525"/>
      <c r="N69" s="525"/>
      <c r="O69" s="525"/>
      <c r="P69" s="525"/>
      <c r="Q69" s="525"/>
      <c r="R69" s="526"/>
      <c r="T69" s="129" t="str">
        <f t="shared" si="5"/>
        <v>H prod</v>
      </c>
      <c r="U69" s="135"/>
      <c r="V69" s="131">
        <f t="shared" si="2"/>
        <v>0.125</v>
      </c>
      <c r="W69" s="130">
        <f t="shared" si="3"/>
        <v>8.3333333333333259E-2</v>
      </c>
      <c r="Y69" s="143"/>
      <c r="Z69" s="21"/>
      <c r="AA69" s="40"/>
    </row>
    <row r="70" spans="3:27" s="19" customFormat="1">
      <c r="C70" s="53"/>
      <c r="D70" s="156" t="s">
        <v>136</v>
      </c>
      <c r="E70" s="21" t="s">
        <v>135</v>
      </c>
      <c r="F70" s="21"/>
      <c r="G70" s="21"/>
      <c r="H70" s="21"/>
      <c r="I70" s="236"/>
      <c r="J70" s="237"/>
      <c r="K70" s="238"/>
      <c r="L70" s="524"/>
      <c r="M70" s="525"/>
      <c r="N70" s="525"/>
      <c r="O70" s="525"/>
      <c r="P70" s="525"/>
      <c r="Q70" s="525"/>
      <c r="R70" s="526"/>
      <c r="T70" s="129" t="str">
        <f t="shared" si="5"/>
        <v>ETP</v>
      </c>
      <c r="U70" s="135"/>
      <c r="V70" s="131">
        <f t="shared" si="2"/>
        <v>0</v>
      </c>
      <c r="W70" s="130">
        <f t="shared" si="3"/>
        <v>0</v>
      </c>
      <c r="Y70" s="143"/>
      <c r="Z70" s="21"/>
      <c r="AA70" s="40"/>
    </row>
    <row r="71" spans="3:27" s="19" customFormat="1">
      <c r="C71" s="53"/>
      <c r="D71" s="156" t="s">
        <v>184</v>
      </c>
      <c r="E71" s="21" t="s">
        <v>185</v>
      </c>
      <c r="F71" s="21"/>
      <c r="G71" s="21"/>
      <c r="H71" s="21"/>
      <c r="I71" s="236">
        <v>22</v>
      </c>
      <c r="J71" s="237">
        <v>20</v>
      </c>
      <c r="K71" s="238">
        <v>21</v>
      </c>
      <c r="L71" s="524"/>
      <c r="M71" s="525"/>
      <c r="N71" s="525"/>
      <c r="O71" s="525"/>
      <c r="P71" s="525"/>
      <c r="Q71" s="525"/>
      <c r="R71" s="526"/>
      <c r="T71" s="129" t="str">
        <f t="shared" si="5"/>
        <v># staff</v>
      </c>
      <c r="U71" s="135"/>
      <c r="V71" s="131">
        <f t="shared" si="2"/>
        <v>0.10000000000000009</v>
      </c>
      <c r="W71" s="130">
        <f t="shared" si="3"/>
        <v>5.0000000000000044E-2</v>
      </c>
      <c r="Y71" s="143"/>
      <c r="Z71" s="21"/>
      <c r="AA71" s="40"/>
    </row>
    <row r="72" spans="3:27" s="19" customFormat="1">
      <c r="C72" s="53"/>
      <c r="D72" s="156" t="s">
        <v>137</v>
      </c>
      <c r="E72" s="21" t="s">
        <v>138</v>
      </c>
      <c r="F72" s="21"/>
      <c r="G72" s="21"/>
      <c r="H72" s="21"/>
      <c r="I72" s="236"/>
      <c r="J72" s="237"/>
      <c r="K72" s="238"/>
      <c r="L72" s="524"/>
      <c r="M72" s="525"/>
      <c r="N72" s="525"/>
      <c r="O72" s="525"/>
      <c r="P72" s="525"/>
      <c r="Q72" s="525"/>
      <c r="R72" s="526"/>
      <c r="T72" s="129" t="str">
        <f>+D72</f>
        <v># sites</v>
      </c>
      <c r="U72" s="135"/>
      <c r="V72" s="131">
        <f>IFERROR(+I72/J72-1,)</f>
        <v>0</v>
      </c>
      <c r="W72" s="130">
        <f>IFERROR(+K72/J72-1,)</f>
        <v>0</v>
      </c>
      <c r="Y72" s="143"/>
      <c r="Z72" s="21"/>
      <c r="AA72" s="40"/>
    </row>
    <row r="73" spans="3:27" s="19" customFormat="1">
      <c r="C73" s="53"/>
      <c r="D73" s="156" t="s">
        <v>139</v>
      </c>
      <c r="E73" s="21" t="s">
        <v>75</v>
      </c>
      <c r="F73" s="21"/>
      <c r="G73" s="21"/>
      <c r="H73" s="21"/>
      <c r="I73" s="236">
        <v>310</v>
      </c>
      <c r="J73" s="237">
        <v>300</v>
      </c>
      <c r="K73" s="238"/>
      <c r="L73" s="524"/>
      <c r="M73" s="525"/>
      <c r="N73" s="525"/>
      <c r="O73" s="525"/>
      <c r="P73" s="525"/>
      <c r="Q73" s="525"/>
      <c r="R73" s="526"/>
      <c r="T73" s="129" t="str">
        <f t="shared" ref="T73" si="6">+D73</f>
        <v>M2 occupés</v>
      </c>
      <c r="U73" s="135"/>
      <c r="V73" s="131">
        <f t="shared" ref="V73" si="7">IFERROR(+I73/J73-1,)</f>
        <v>3.3333333333333437E-2</v>
      </c>
      <c r="W73" s="130">
        <f t="shared" ref="W73" si="8">IFERROR(+K73/J73-1,)</f>
        <v>-1</v>
      </c>
      <c r="Y73" s="144"/>
      <c r="Z73" s="91"/>
      <c r="AA73" s="21"/>
    </row>
    <row r="74" spans="3:27" s="19" customFormat="1">
      <c r="C74" s="53"/>
      <c r="D74" s="156" t="s">
        <v>124</v>
      </c>
      <c r="E74" s="21" t="s">
        <v>125</v>
      </c>
      <c r="F74" s="21"/>
      <c r="G74" s="21"/>
      <c r="H74" s="21"/>
      <c r="I74" s="236">
        <v>10</v>
      </c>
      <c r="J74" s="237">
        <v>12</v>
      </c>
      <c r="K74" s="238"/>
      <c r="L74" s="524"/>
      <c r="M74" s="525"/>
      <c r="N74" s="525"/>
      <c r="O74" s="525"/>
      <c r="P74" s="525"/>
      <c r="Q74" s="525"/>
      <c r="R74" s="526"/>
      <c r="T74" s="129" t="str">
        <f t="shared" si="5"/>
        <v>Px MP</v>
      </c>
      <c r="U74" s="135"/>
      <c r="V74" s="131">
        <f t="shared" si="2"/>
        <v>-0.16666666666666663</v>
      </c>
      <c r="W74" s="130">
        <f t="shared" si="3"/>
        <v>-1</v>
      </c>
      <c r="Y74" s="144"/>
      <c r="Z74" s="91"/>
      <c r="AA74" s="21"/>
    </row>
    <row r="75" spans="3:27" s="19" customFormat="1">
      <c r="C75" s="53"/>
      <c r="D75" s="156" t="s">
        <v>160</v>
      </c>
      <c r="E75" s="21" t="s">
        <v>159</v>
      </c>
      <c r="F75" s="21"/>
      <c r="G75" s="21"/>
      <c r="H75" s="21"/>
      <c r="I75" s="236">
        <v>102</v>
      </c>
      <c r="J75" s="237">
        <v>100</v>
      </c>
      <c r="K75" s="238"/>
      <c r="L75" s="524"/>
      <c r="M75" s="525"/>
      <c r="N75" s="525"/>
      <c r="O75" s="525"/>
      <c r="P75" s="525"/>
      <c r="Q75" s="525"/>
      <c r="R75" s="526"/>
      <c r="T75" s="129" t="str">
        <f t="shared" si="5"/>
        <v>Tarif</v>
      </c>
      <c r="U75" s="135"/>
      <c r="V75" s="131">
        <f t="shared" si="2"/>
        <v>2.0000000000000018E-2</v>
      </c>
      <c r="W75" s="130">
        <f t="shared" si="3"/>
        <v>-1</v>
      </c>
      <c r="Y75" s="144"/>
      <c r="Z75" s="91"/>
      <c r="AA75" s="142"/>
    </row>
    <row r="76" spans="3:27" s="19" customFormat="1">
      <c r="C76" s="53"/>
      <c r="D76" s="156" t="s">
        <v>132</v>
      </c>
      <c r="E76" s="21" t="s">
        <v>131</v>
      </c>
      <c r="F76" s="21"/>
      <c r="G76" s="21"/>
      <c r="H76" s="21"/>
      <c r="I76" s="236"/>
      <c r="J76" s="237"/>
      <c r="K76" s="238"/>
      <c r="L76" s="524"/>
      <c r="M76" s="525"/>
      <c r="N76" s="525"/>
      <c r="O76" s="525"/>
      <c r="P76" s="525"/>
      <c r="Q76" s="525"/>
      <c r="R76" s="526"/>
      <c r="T76" s="129" t="str">
        <f t="shared" si="5"/>
        <v>% ristournes</v>
      </c>
      <c r="U76" s="135"/>
      <c r="V76" s="131">
        <f t="shared" si="2"/>
        <v>0</v>
      </c>
      <c r="W76" s="130">
        <f t="shared" si="3"/>
        <v>0</v>
      </c>
      <c r="Y76" s="143"/>
      <c r="Z76" s="21"/>
      <c r="AA76" s="40"/>
    </row>
    <row r="77" spans="3:27" s="19" customFormat="1">
      <c r="C77" s="53"/>
      <c r="D77" s="156" t="s">
        <v>142</v>
      </c>
      <c r="E77" s="21" t="s">
        <v>142</v>
      </c>
      <c r="F77" s="21"/>
      <c r="G77" s="21"/>
      <c r="H77" s="21"/>
      <c r="I77" s="236"/>
      <c r="J77" s="237"/>
      <c r="K77" s="238"/>
      <c r="L77" s="524"/>
      <c r="M77" s="525"/>
      <c r="N77" s="525"/>
      <c r="O77" s="525"/>
      <c r="P77" s="525"/>
      <c r="Q77" s="525"/>
      <c r="R77" s="526"/>
      <c r="T77" s="129" t="str">
        <f t="shared" si="5"/>
        <v>% cost+</v>
      </c>
      <c r="U77" s="135"/>
      <c r="V77" s="131">
        <f t="shared" si="2"/>
        <v>0</v>
      </c>
      <c r="W77" s="130">
        <f t="shared" si="3"/>
        <v>0</v>
      </c>
      <c r="Y77" s="143"/>
      <c r="Z77" s="21"/>
      <c r="AA77" s="40"/>
    </row>
    <row r="78" spans="3:27" s="19" customFormat="1">
      <c r="C78" s="53"/>
      <c r="D78" s="232" t="str">
        <f t="shared" ref="D78:D79" si="9">LEFT(E78,7)</f>
        <v xml:space="preserve">Autres </v>
      </c>
      <c r="E78" s="235" t="s">
        <v>89</v>
      </c>
      <c r="F78" s="235"/>
      <c r="G78" s="235"/>
      <c r="H78" s="235"/>
      <c r="I78" s="236"/>
      <c r="J78" s="237"/>
      <c r="K78" s="238"/>
      <c r="L78" s="524"/>
      <c r="M78" s="525"/>
      <c r="N78" s="525"/>
      <c r="O78" s="525"/>
      <c r="P78" s="525"/>
      <c r="Q78" s="525"/>
      <c r="R78" s="526"/>
      <c r="T78" s="129" t="str">
        <f t="shared" si="5"/>
        <v xml:space="preserve">Autres </v>
      </c>
      <c r="U78" s="135"/>
      <c r="V78" s="131">
        <f t="shared" si="2"/>
        <v>0</v>
      </c>
      <c r="W78" s="130">
        <f t="shared" si="3"/>
        <v>0</v>
      </c>
      <c r="Y78" s="143"/>
      <c r="Z78" s="21"/>
      <c r="AA78" s="40"/>
    </row>
    <row r="79" spans="3:27" s="19" customFormat="1">
      <c r="C79" s="53"/>
      <c r="D79" s="232" t="str">
        <f t="shared" si="9"/>
        <v xml:space="preserve">Autres </v>
      </c>
      <c r="E79" s="235" t="s">
        <v>89</v>
      </c>
      <c r="F79" s="235"/>
      <c r="G79" s="235"/>
      <c r="H79" s="235"/>
      <c r="I79" s="236"/>
      <c r="J79" s="237"/>
      <c r="K79" s="238"/>
      <c r="L79" s="524"/>
      <c r="M79" s="525"/>
      <c r="N79" s="525"/>
      <c r="O79" s="525"/>
      <c r="P79" s="525"/>
      <c r="Q79" s="525"/>
      <c r="R79" s="526"/>
      <c r="T79" s="129" t="str">
        <f t="shared" si="5"/>
        <v xml:space="preserve">Autres </v>
      </c>
      <c r="U79" s="135"/>
      <c r="V79" s="131">
        <f t="shared" si="2"/>
        <v>0</v>
      </c>
      <c r="W79" s="130">
        <f t="shared" si="3"/>
        <v>0</v>
      </c>
      <c r="Y79" s="143"/>
      <c r="Z79" s="21"/>
      <c r="AA79" s="40"/>
    </row>
    <row r="80" spans="3:27" s="19" customFormat="1">
      <c r="C80" s="53"/>
      <c r="D80" s="63"/>
      <c r="E80" s="21"/>
      <c r="F80" s="52"/>
      <c r="G80" s="52"/>
      <c r="H80" s="52"/>
      <c r="I80" s="75"/>
      <c r="J80" s="76"/>
      <c r="K80" s="77"/>
      <c r="L80" s="524"/>
      <c r="M80" s="525"/>
      <c r="N80" s="525"/>
      <c r="O80" s="525"/>
      <c r="P80" s="525"/>
      <c r="Q80" s="525"/>
      <c r="R80" s="526"/>
      <c r="T80" s="129">
        <f t="shared" si="5"/>
        <v>0</v>
      </c>
      <c r="U80" s="135"/>
      <c r="V80" s="131">
        <f t="shared" si="2"/>
        <v>0</v>
      </c>
      <c r="W80" s="130">
        <f t="shared" si="3"/>
        <v>0</v>
      </c>
      <c r="Y80" s="143"/>
      <c r="Z80" s="21"/>
      <c r="AA80" s="40"/>
    </row>
    <row r="81" spans="3:27" s="19" customFormat="1">
      <c r="C81" s="53"/>
      <c r="D81" s="74" t="s">
        <v>93</v>
      </c>
      <c r="E81" s="21"/>
      <c r="F81" s="52"/>
      <c r="G81" s="81"/>
      <c r="H81" s="52"/>
      <c r="I81" s="75"/>
      <c r="J81" s="76"/>
      <c r="K81" s="77"/>
      <c r="L81" s="524"/>
      <c r="M81" s="525"/>
      <c r="N81" s="525"/>
      <c r="O81" s="525"/>
      <c r="P81" s="525"/>
      <c r="Q81" s="525"/>
      <c r="R81" s="526"/>
      <c r="T81" s="129"/>
      <c r="U81" s="135"/>
      <c r="V81" s="131">
        <f t="shared" si="2"/>
        <v>0</v>
      </c>
      <c r="W81" s="130">
        <f t="shared" si="3"/>
        <v>0</v>
      </c>
      <c r="Y81" s="143"/>
      <c r="Z81" s="21"/>
      <c r="AA81" s="40"/>
    </row>
    <row r="82" spans="3:27" s="19" customFormat="1">
      <c r="C82" s="53"/>
      <c r="D82" s="156" t="s">
        <v>76</v>
      </c>
      <c r="E82" s="21" t="s">
        <v>95</v>
      </c>
      <c r="F82" s="21"/>
      <c r="G82" s="21"/>
      <c r="H82" s="21"/>
      <c r="I82" s="239">
        <v>109.71</v>
      </c>
      <c r="J82" s="240">
        <v>108.52</v>
      </c>
      <c r="K82" s="241">
        <v>109.04</v>
      </c>
      <c r="L82" s="527" t="s">
        <v>78</v>
      </c>
      <c r="M82" s="528"/>
      <c r="N82" s="528"/>
      <c r="O82" s="528"/>
      <c r="P82" s="528"/>
      <c r="Q82" s="528"/>
      <c r="R82" s="529"/>
      <c r="T82" s="129" t="str">
        <f t="shared" ref="T82:T89" si="10">+D82</f>
        <v>Index</v>
      </c>
      <c r="U82" s="135"/>
      <c r="V82" s="131">
        <f t="shared" si="2"/>
        <v>1.0965720604496854E-2</v>
      </c>
      <c r="W82" s="130">
        <f t="shared" si="3"/>
        <v>4.7917434574273887E-3</v>
      </c>
      <c r="Y82" s="143"/>
      <c r="Z82" s="21"/>
      <c r="AA82" s="40"/>
    </row>
    <row r="83" spans="3:27" s="19" customFormat="1">
      <c r="C83" s="53"/>
      <c r="D83" s="156" t="s">
        <v>96</v>
      </c>
      <c r="E83" s="21" t="s">
        <v>96</v>
      </c>
      <c r="F83" s="21"/>
      <c r="G83" s="21"/>
      <c r="H83" s="21"/>
      <c r="I83" s="239">
        <v>107.25</v>
      </c>
      <c r="J83" s="240">
        <v>106.38</v>
      </c>
      <c r="K83" s="241">
        <v>106.76</v>
      </c>
      <c r="L83" s="527" t="s">
        <v>100</v>
      </c>
      <c r="M83" s="528"/>
      <c r="N83" s="528"/>
      <c r="O83" s="528"/>
      <c r="P83" s="528"/>
      <c r="Q83" s="528"/>
      <c r="R83" s="529"/>
      <c r="T83" s="129" t="str">
        <f t="shared" si="10"/>
        <v>Indice santé</v>
      </c>
      <c r="U83" s="135"/>
      <c r="V83" s="131">
        <f t="shared" si="2"/>
        <v>8.1782289904117622E-3</v>
      </c>
      <c r="W83" s="130">
        <f t="shared" si="3"/>
        <v>3.5721000188007057E-3</v>
      </c>
      <c r="Y83" s="143"/>
      <c r="Z83" s="21"/>
      <c r="AA83" s="40"/>
    </row>
    <row r="84" spans="3:27" s="19" customFormat="1">
      <c r="C84" s="53"/>
      <c r="D84" s="156" t="s">
        <v>97</v>
      </c>
      <c r="E84" s="21" t="s">
        <v>91</v>
      </c>
      <c r="F84" s="21"/>
      <c r="G84" s="21"/>
      <c r="H84" s="21"/>
      <c r="I84" s="242">
        <v>0.21</v>
      </c>
      <c r="J84" s="243">
        <v>0.21</v>
      </c>
      <c r="K84" s="244"/>
      <c r="L84" s="527" t="s">
        <v>101</v>
      </c>
      <c r="M84" s="528"/>
      <c r="N84" s="528"/>
      <c r="O84" s="528"/>
      <c r="P84" s="528"/>
      <c r="Q84" s="528"/>
      <c r="R84" s="529"/>
      <c r="T84" s="129" t="str">
        <f t="shared" si="10"/>
        <v>Tx TVA</v>
      </c>
      <c r="U84" s="135"/>
      <c r="V84" s="131">
        <f t="shared" si="2"/>
        <v>0</v>
      </c>
      <c r="W84" s="130">
        <f t="shared" si="3"/>
        <v>-1</v>
      </c>
      <c r="Y84" s="143"/>
      <c r="Z84" s="21"/>
      <c r="AA84" s="40"/>
    </row>
    <row r="85" spans="3:27" s="19" customFormat="1">
      <c r="C85" s="53"/>
      <c r="D85" s="156" t="s">
        <v>98</v>
      </c>
      <c r="E85" s="21" t="s">
        <v>77</v>
      </c>
      <c r="F85" s="21"/>
      <c r="G85" s="21"/>
      <c r="H85" s="21"/>
      <c r="I85" s="242"/>
      <c r="J85" s="243"/>
      <c r="K85" s="244"/>
      <c r="L85" s="527" t="s">
        <v>94</v>
      </c>
      <c r="M85" s="528"/>
      <c r="N85" s="528"/>
      <c r="O85" s="528"/>
      <c r="P85" s="528"/>
      <c r="Q85" s="528"/>
      <c r="R85" s="529"/>
      <c r="T85" s="129" t="str">
        <f t="shared" si="10"/>
        <v>Tx ISOC</v>
      </c>
      <c r="U85" s="135"/>
      <c r="V85" s="131">
        <f t="shared" si="2"/>
        <v>0</v>
      </c>
      <c r="W85" s="130">
        <f t="shared" si="3"/>
        <v>0</v>
      </c>
      <c r="Y85" s="143"/>
      <c r="Z85"/>
      <c r="AA85" s="40"/>
    </row>
    <row r="86" spans="3:27" s="19" customFormat="1">
      <c r="C86" s="53"/>
      <c r="D86" s="156" t="s">
        <v>161</v>
      </c>
      <c r="E86" s="21" t="s">
        <v>123</v>
      </c>
      <c r="F86" s="21"/>
      <c r="G86" s="21"/>
      <c r="H86" s="21"/>
      <c r="I86" s="239">
        <v>1.1000000000000001</v>
      </c>
      <c r="J86" s="240">
        <v>1.2</v>
      </c>
      <c r="K86" s="241"/>
      <c r="L86" s="527" t="s">
        <v>92</v>
      </c>
      <c r="M86" s="528"/>
      <c r="N86" s="528"/>
      <c r="O86" s="528"/>
      <c r="P86" s="528"/>
      <c r="Q86" s="528"/>
      <c r="R86" s="529"/>
      <c r="T86" s="129" t="str">
        <f t="shared" si="10"/>
        <v>Tx change</v>
      </c>
      <c r="U86" s="135"/>
      <c r="V86" s="131">
        <f t="shared" si="2"/>
        <v>-8.3333333333333259E-2</v>
      </c>
      <c r="W86" s="130">
        <f t="shared" si="3"/>
        <v>-1</v>
      </c>
      <c r="Y86" s="143"/>
      <c r="Z86" s="21"/>
      <c r="AA86" s="40"/>
    </row>
    <row r="87" spans="3:27" s="19" customFormat="1">
      <c r="C87" s="53"/>
      <c r="D87" s="156" t="s">
        <v>99</v>
      </c>
      <c r="E87" s="21" t="s">
        <v>102</v>
      </c>
      <c r="F87" s="21"/>
      <c r="G87" s="21"/>
      <c r="H87" s="21"/>
      <c r="I87" s="239"/>
      <c r="J87" s="240"/>
      <c r="K87" s="241"/>
      <c r="L87" s="527" t="s">
        <v>350</v>
      </c>
      <c r="M87" s="528"/>
      <c r="N87" s="528"/>
      <c r="O87" s="528"/>
      <c r="P87" s="528"/>
      <c r="Q87" s="528"/>
      <c r="R87" s="529"/>
      <c r="T87" s="129" t="str">
        <f t="shared" si="10"/>
        <v>Tx OLO</v>
      </c>
      <c r="U87" s="135"/>
      <c r="V87" s="131">
        <f t="shared" si="2"/>
        <v>0</v>
      </c>
      <c r="W87" s="130">
        <f t="shared" si="3"/>
        <v>0</v>
      </c>
      <c r="Y87" s="145"/>
      <c r="Z87" s="21"/>
      <c r="AA87" s="40"/>
    </row>
    <row r="88" spans="3:27" s="52" customFormat="1" ht="15" customHeight="1">
      <c r="C88" s="53"/>
      <c r="D88" s="232" t="str">
        <f t="shared" ref="D88:D89" si="11">LEFT(E88,7)</f>
        <v xml:space="preserve">Autres </v>
      </c>
      <c r="E88" s="235" t="s">
        <v>89</v>
      </c>
      <c r="F88" s="235"/>
      <c r="G88" s="235"/>
      <c r="H88" s="235"/>
      <c r="I88" s="239"/>
      <c r="J88" s="240"/>
      <c r="K88" s="241"/>
      <c r="L88" s="527"/>
      <c r="M88" s="528"/>
      <c r="N88" s="528"/>
      <c r="O88" s="528"/>
      <c r="P88" s="528"/>
      <c r="Q88" s="528"/>
      <c r="R88" s="529"/>
      <c r="S88" s="19"/>
      <c r="T88" s="129" t="str">
        <f t="shared" si="10"/>
        <v xml:space="preserve">Autres </v>
      </c>
      <c r="U88" s="135"/>
      <c r="V88" s="131">
        <f t="shared" si="2"/>
        <v>0</v>
      </c>
      <c r="W88" s="130">
        <f t="shared" si="3"/>
        <v>0</v>
      </c>
      <c r="Y88" s="143"/>
      <c r="Z88"/>
      <c r="AA88" s="40"/>
    </row>
    <row r="89" spans="3:27" s="52" customFormat="1" ht="15" customHeight="1">
      <c r="C89" s="53"/>
      <c r="D89" s="232" t="str">
        <f t="shared" si="11"/>
        <v xml:space="preserve">Autres </v>
      </c>
      <c r="E89" s="235" t="s">
        <v>89</v>
      </c>
      <c r="F89" s="235"/>
      <c r="G89" s="235"/>
      <c r="H89" s="235"/>
      <c r="I89" s="239"/>
      <c r="J89" s="240"/>
      <c r="K89" s="241"/>
      <c r="L89" s="527"/>
      <c r="M89" s="528"/>
      <c r="N89" s="528"/>
      <c r="O89" s="528"/>
      <c r="P89" s="528"/>
      <c r="Q89" s="528"/>
      <c r="R89" s="529"/>
      <c r="S89" s="19"/>
      <c r="T89" s="129" t="str">
        <f t="shared" si="10"/>
        <v xml:space="preserve">Autres </v>
      </c>
      <c r="U89" s="135"/>
      <c r="V89" s="131">
        <f t="shared" si="2"/>
        <v>0</v>
      </c>
      <c r="W89" s="130">
        <f t="shared" si="3"/>
        <v>0</v>
      </c>
      <c r="Y89" s="143"/>
      <c r="Z89" s="21"/>
      <c r="AA89" s="40"/>
    </row>
    <row r="90" spans="3:27" s="52" customFormat="1">
      <c r="C90" s="53"/>
      <c r="D90" s="64"/>
      <c r="E90" s="22"/>
      <c r="F90" s="65"/>
      <c r="G90" s="65"/>
      <c r="H90" s="65"/>
      <c r="I90" s="78"/>
      <c r="J90" s="79"/>
      <c r="K90" s="80"/>
      <c r="L90" s="530"/>
      <c r="M90" s="531"/>
      <c r="N90" s="531"/>
      <c r="O90" s="531"/>
      <c r="P90" s="531"/>
      <c r="Q90" s="531"/>
      <c r="R90" s="532"/>
      <c r="S90" s="19"/>
      <c r="T90" s="95"/>
      <c r="U90" s="132"/>
      <c r="V90" s="133"/>
      <c r="W90" s="134"/>
      <c r="Y90" s="143"/>
      <c r="Z90"/>
      <c r="AA90" s="40"/>
    </row>
    <row r="91" spans="3:27" ht="15.6">
      <c r="E91" s="15"/>
      <c r="P91" s="92"/>
    </row>
    <row r="92" spans="3:27">
      <c r="P92" s="92"/>
    </row>
    <row r="93" spans="3:27" ht="15.6">
      <c r="C93" s="36" t="s">
        <v>106</v>
      </c>
      <c r="D93" s="15" t="s">
        <v>17</v>
      </c>
      <c r="P93" s="92"/>
    </row>
    <row r="94" spans="3:27">
      <c r="P94" s="92"/>
    </row>
    <row r="95" spans="3:27">
      <c r="P95" s="92"/>
    </row>
    <row r="96" spans="3:27">
      <c r="P96" s="92"/>
    </row>
    <row r="97" spans="3:25">
      <c r="P97" s="92"/>
    </row>
    <row r="98" spans="3:25" ht="15" thickBot="1">
      <c r="P98" s="92"/>
    </row>
    <row r="99" spans="3:25" ht="15" customHeight="1">
      <c r="C99" s="178"/>
      <c r="D99" s="179"/>
      <c r="E99" s="161" t="s">
        <v>248</v>
      </c>
      <c r="F99" s="533" t="s">
        <v>150</v>
      </c>
      <c r="G99" s="533"/>
      <c r="H99" s="533"/>
      <c r="I99" s="533"/>
      <c r="J99" s="533"/>
      <c r="K99" s="533"/>
      <c r="L99" s="162"/>
      <c r="M99" s="163"/>
      <c r="P99" s="92"/>
    </row>
    <row r="100" spans="3:25">
      <c r="C100" s="169"/>
      <c r="D100" s="52"/>
      <c r="E100" s="85" t="s">
        <v>107</v>
      </c>
      <c r="F100" s="275" t="s">
        <v>79</v>
      </c>
      <c r="G100" s="275" t="s">
        <v>277</v>
      </c>
      <c r="H100" s="275" t="s">
        <v>81</v>
      </c>
      <c r="I100" s="275" t="s">
        <v>83</v>
      </c>
      <c r="J100" s="275"/>
      <c r="K100" s="275"/>
      <c r="L100" s="56"/>
      <c r="M100" s="164"/>
      <c r="P100" s="92"/>
    </row>
    <row r="101" spans="3:25">
      <c r="C101" s="169"/>
      <c r="D101" s="52"/>
      <c r="E101" s="52"/>
      <c r="F101" s="60"/>
      <c r="G101" s="60"/>
      <c r="H101" s="60"/>
      <c r="I101" s="56"/>
      <c r="J101" s="56"/>
      <c r="K101" s="56"/>
      <c r="L101" s="56"/>
      <c r="M101" s="164"/>
      <c r="P101" s="92"/>
    </row>
    <row r="102" spans="3:25">
      <c r="C102" s="169"/>
      <c r="D102" s="52"/>
      <c r="E102" s="85" t="s">
        <v>109</v>
      </c>
      <c r="F102" s="245" t="s">
        <v>122</v>
      </c>
      <c r="G102" s="245" t="s">
        <v>161</v>
      </c>
      <c r="H102" s="245"/>
      <c r="I102" s="56"/>
      <c r="J102" s="56"/>
      <c r="K102" s="94" t="s">
        <v>145</v>
      </c>
      <c r="L102" s="157">
        <f>+(1+F104)*(1+G104)*(1+H104)-1</f>
        <v>-4.5138888888888729E-2</v>
      </c>
      <c r="M102" s="164"/>
      <c r="P102" s="92"/>
    </row>
    <row r="103" spans="3:25">
      <c r="C103" s="169"/>
      <c r="D103" s="52"/>
      <c r="E103" s="85"/>
      <c r="F103" s="245" t="s">
        <v>235</v>
      </c>
      <c r="G103" s="245" t="s">
        <v>235</v>
      </c>
      <c r="H103" s="245"/>
      <c r="I103" s="56"/>
      <c r="J103" s="56"/>
      <c r="K103" s="52"/>
      <c r="L103" s="52"/>
      <c r="M103" s="164"/>
      <c r="P103" s="92"/>
    </row>
    <row r="104" spans="3:25" ht="16.5" customHeight="1">
      <c r="C104" s="180"/>
      <c r="D104" s="59"/>
      <c r="E104" s="86"/>
      <c r="F104" s="128">
        <f>IFERROR(IF(F103&gt;0,INDEX($V$60:$W$90,MATCH(F102,$T$60:$T$90,FALSE),MATCH(F103,$V$59:$W$59,FALSE)),VLOOKUP(F102,$D$60:$K$90,6,FALSE)),0)</f>
        <v>4.1666666666666741E-2</v>
      </c>
      <c r="G104" s="128">
        <f>IFERROR(IF(G103&gt;0,INDEX($V$60:$W$90,MATCH(G102,$T$60:$T$90,FALSE),MATCH(G103,$V$59:$W$59,FALSE)),VLOOKUP(G102,$D$60:$K$90,6,FALSE)),0)</f>
        <v>-8.3333333333333259E-2</v>
      </c>
      <c r="H104" s="128">
        <f>IFERROR(IF(H103&gt;0,INDEX($V$60:$W$90,MATCH(H102,$T$60:$T$90,FALSE),MATCH(H103,$V$59:$W$59,FALSE)),VLOOKUP(H102,$D$60:$K$90,6,FALSE)),0)</f>
        <v>0</v>
      </c>
      <c r="I104" s="128">
        <f>IFERROR(IF(I103&gt;0,INDEX($V$60:$W$87,MATCH(I102,$T$60:$T$87,FALSE),MATCH(I103,$V$59:$W$59,FALSE)),VLOOKUP(I102,$D$60:$K$87,6,FALSE)),0)</f>
        <v>0</v>
      </c>
      <c r="J104" s="128">
        <f>IFERROR(IF(J103&gt;0,INDEX($V$60:$W$87,MATCH(J102,$T$60:$T$87,FALSE),MATCH(J103,$V$59:$W$59,FALSE)),VLOOKUP(J102,$D$60:$K$87,6,FALSE)),0)</f>
        <v>0</v>
      </c>
      <c r="K104" s="90"/>
      <c r="L104" s="60"/>
      <c r="M104" s="166"/>
      <c r="P104" s="92"/>
    </row>
    <row r="105" spans="3:25">
      <c r="C105" s="169"/>
      <c r="D105" s="52"/>
      <c r="E105" s="52"/>
      <c r="F105" s="52"/>
      <c r="G105" s="52"/>
      <c r="H105" s="52"/>
      <c r="I105" s="52"/>
      <c r="J105" s="52"/>
      <c r="K105" s="52"/>
      <c r="L105" s="52"/>
      <c r="M105" s="167"/>
    </row>
    <row r="106" spans="3:25" s="52" customFormat="1" ht="15.6">
      <c r="C106" s="181"/>
      <c r="D106" s="15" t="s">
        <v>103</v>
      </c>
      <c r="E106" s="15"/>
      <c r="F106" s="15"/>
      <c r="G106" s="15"/>
      <c r="H106" s="15"/>
      <c r="I106" s="15"/>
      <c r="J106" s="19"/>
      <c r="K106" s="19"/>
      <c r="L106" s="19"/>
      <c r="M106" s="168"/>
      <c r="N106" s="19"/>
      <c r="O106" s="19"/>
    </row>
    <row r="107" spans="3:25" s="52" customFormat="1">
      <c r="C107" s="169"/>
      <c r="D107" s="53"/>
      <c r="E107" s="53"/>
      <c r="F107" s="53"/>
      <c r="G107" s="53"/>
      <c r="H107" s="53"/>
      <c r="I107" s="96" t="s">
        <v>16</v>
      </c>
      <c r="J107" s="96" t="s">
        <v>108</v>
      </c>
      <c r="K107" s="96" t="s">
        <v>146</v>
      </c>
      <c r="L107" s="97" t="s">
        <v>111</v>
      </c>
      <c r="M107" s="170" t="s">
        <v>113</v>
      </c>
      <c r="O107" s="21"/>
      <c r="P107" s="21"/>
      <c r="Q107" s="62"/>
      <c r="R107" s="62"/>
      <c r="S107" s="38"/>
      <c r="T107" s="21"/>
      <c r="U107" s="21"/>
      <c r="V107" s="21"/>
      <c r="W107" s="21"/>
      <c r="X107" s="21"/>
      <c r="Y107" s="21"/>
    </row>
    <row r="108" spans="3:25" s="52" customFormat="1" ht="16.5" customHeight="1">
      <c r="C108" s="169"/>
      <c r="D108" s="246" t="s">
        <v>141</v>
      </c>
      <c r="E108" s="247" t="s">
        <v>147</v>
      </c>
      <c r="F108" s="247"/>
      <c r="G108" s="247"/>
      <c r="H108" s="248"/>
      <c r="I108" s="249">
        <v>300000</v>
      </c>
      <c r="J108" s="98">
        <f>+I108*(1+$L$102)</f>
        <v>286458.33333333337</v>
      </c>
      <c r="K108" s="249">
        <v>320000</v>
      </c>
      <c r="L108" s="99">
        <f>+K108-J108</f>
        <v>33541.666666666628</v>
      </c>
      <c r="M108" s="171" t="str">
        <f t="shared" ref="M108:M116" si="12">IF(ABS(L108)&gt;$I$41,"NON","OK")</f>
        <v>OK</v>
      </c>
      <c r="O108" s="21"/>
      <c r="P108" s="21"/>
      <c r="Q108" s="21"/>
      <c r="R108" s="21"/>
      <c r="S108" s="84"/>
      <c r="T108" s="21"/>
      <c r="U108" s="21"/>
      <c r="V108" s="21"/>
      <c r="W108" s="21"/>
      <c r="X108" s="21"/>
      <c r="Y108" s="21"/>
    </row>
    <row r="109" spans="3:25" s="52" customFormat="1" ht="16.5" customHeight="1">
      <c r="C109" s="169"/>
      <c r="D109" s="250" t="s">
        <v>141</v>
      </c>
      <c r="E109" s="235" t="s">
        <v>148</v>
      </c>
      <c r="F109" s="235"/>
      <c r="G109" s="235"/>
      <c r="H109" s="251"/>
      <c r="I109" s="252">
        <f>+J62</f>
        <v>45000</v>
      </c>
      <c r="J109" s="101">
        <f t="shared" ref="J109:J116" si="13">+I109*(1+$L$102)</f>
        <v>42968.750000000007</v>
      </c>
      <c r="K109" s="253">
        <f>+I62</f>
        <v>50000</v>
      </c>
      <c r="L109" s="102">
        <f>+K109-J109</f>
        <v>7031.2499999999927</v>
      </c>
      <c r="M109" s="173" t="str">
        <f t="shared" si="12"/>
        <v>OK</v>
      </c>
      <c r="O109" s="21"/>
      <c r="P109" s="21"/>
      <c r="Q109" s="21"/>
      <c r="R109" s="21"/>
      <c r="S109" s="84"/>
      <c r="T109" s="21"/>
      <c r="U109" s="21"/>
      <c r="V109" s="21"/>
      <c r="W109" s="21"/>
      <c r="X109" s="21"/>
      <c r="Y109" s="21"/>
    </row>
    <row r="110" spans="3:25" s="52" customFormat="1" ht="16.5" customHeight="1">
      <c r="C110" s="169"/>
      <c r="D110" s="250" t="s">
        <v>141</v>
      </c>
      <c r="E110" s="235" t="s">
        <v>149</v>
      </c>
      <c r="F110" s="235"/>
      <c r="G110" s="235"/>
      <c r="H110" s="251"/>
      <c r="I110" s="253">
        <v>50000</v>
      </c>
      <c r="J110" s="101">
        <f t="shared" si="13"/>
        <v>47743.055555555562</v>
      </c>
      <c r="K110" s="253">
        <v>60000</v>
      </c>
      <c r="L110" s="102">
        <f>+K110-J110</f>
        <v>12256.944444444438</v>
      </c>
      <c r="M110" s="173" t="str">
        <f t="shared" si="12"/>
        <v>OK</v>
      </c>
      <c r="O110" s="21"/>
      <c r="P110" s="21"/>
      <c r="Q110" s="21"/>
      <c r="R110" s="21"/>
      <c r="S110" s="84"/>
      <c r="T110" s="21"/>
      <c r="U110" s="21"/>
      <c r="V110" s="21"/>
      <c r="W110" s="21"/>
      <c r="X110" s="21"/>
      <c r="Y110" s="21"/>
    </row>
    <row r="111" spans="3:25" s="52" customFormat="1" ht="16.5" customHeight="1">
      <c r="C111" s="169"/>
      <c r="D111" s="250"/>
      <c r="E111" s="235" t="s">
        <v>89</v>
      </c>
      <c r="F111" s="235"/>
      <c r="G111" s="235"/>
      <c r="H111" s="251"/>
      <c r="I111" s="253"/>
      <c r="J111" s="101">
        <f t="shared" si="13"/>
        <v>0</v>
      </c>
      <c r="K111" s="253"/>
      <c r="L111" s="102">
        <f t="shared" ref="L111:L116" si="14">+K111-J111</f>
        <v>0</v>
      </c>
      <c r="M111" s="173" t="str">
        <f t="shared" si="12"/>
        <v>OK</v>
      </c>
      <c r="O111" s="21"/>
      <c r="P111" s="21"/>
      <c r="Q111" s="21"/>
      <c r="R111" s="21"/>
      <c r="S111" s="84"/>
      <c r="T111" s="21"/>
      <c r="U111" s="21"/>
      <c r="V111" s="21"/>
      <c r="W111" s="21"/>
      <c r="X111" s="21"/>
      <c r="Y111" s="21"/>
    </row>
    <row r="112" spans="3:25" s="52" customFormat="1" ht="16.5" customHeight="1">
      <c r="C112" s="169"/>
      <c r="D112" s="250"/>
      <c r="E112" s="235" t="s">
        <v>89</v>
      </c>
      <c r="F112" s="235"/>
      <c r="G112" s="235"/>
      <c r="H112" s="251"/>
      <c r="I112" s="253"/>
      <c r="J112" s="101">
        <f t="shared" si="13"/>
        <v>0</v>
      </c>
      <c r="K112" s="253"/>
      <c r="L112" s="102">
        <f t="shared" si="14"/>
        <v>0</v>
      </c>
      <c r="M112" s="173" t="str">
        <f t="shared" si="12"/>
        <v>OK</v>
      </c>
      <c r="O112" s="21"/>
      <c r="P112" s="21"/>
      <c r="Q112" s="21"/>
      <c r="R112" s="21"/>
      <c r="S112" s="84"/>
      <c r="T112" s="21"/>
      <c r="U112" s="21"/>
      <c r="V112" s="21"/>
      <c r="W112" s="21"/>
      <c r="X112" s="21"/>
      <c r="Y112" s="21"/>
    </row>
    <row r="113" spans="2:25" s="52" customFormat="1" ht="16.5" customHeight="1">
      <c r="C113" s="169"/>
      <c r="D113" s="250"/>
      <c r="E113" s="235" t="s">
        <v>89</v>
      </c>
      <c r="F113" s="235"/>
      <c r="G113" s="235"/>
      <c r="H113" s="251"/>
      <c r="I113" s="253"/>
      <c r="J113" s="101">
        <f t="shared" si="13"/>
        <v>0</v>
      </c>
      <c r="K113" s="253"/>
      <c r="L113" s="102">
        <f t="shared" si="14"/>
        <v>0</v>
      </c>
      <c r="M113" s="173" t="str">
        <f t="shared" si="12"/>
        <v>OK</v>
      </c>
      <c r="O113" s="21"/>
      <c r="P113" s="21"/>
      <c r="Q113" s="21"/>
      <c r="R113" s="21"/>
      <c r="S113" s="84"/>
      <c r="T113" s="21"/>
      <c r="U113" s="21"/>
      <c r="V113" s="21"/>
      <c r="W113" s="21"/>
      <c r="X113" s="21"/>
      <c r="Y113" s="21"/>
    </row>
    <row r="114" spans="2:25" s="52" customFormat="1" ht="16.5" customHeight="1">
      <c r="C114" s="169"/>
      <c r="D114" s="250"/>
      <c r="E114" s="235" t="s">
        <v>89</v>
      </c>
      <c r="F114" s="235"/>
      <c r="G114" s="235"/>
      <c r="H114" s="251"/>
      <c r="I114" s="253"/>
      <c r="J114" s="101">
        <f t="shared" si="13"/>
        <v>0</v>
      </c>
      <c r="K114" s="253"/>
      <c r="L114" s="102">
        <f t="shared" si="14"/>
        <v>0</v>
      </c>
      <c r="M114" s="173" t="str">
        <f t="shared" si="12"/>
        <v>OK</v>
      </c>
      <c r="O114" s="21"/>
      <c r="P114" s="21"/>
      <c r="Q114" s="21"/>
      <c r="R114" s="21"/>
      <c r="S114" s="84"/>
      <c r="T114" s="21"/>
      <c r="U114" s="21"/>
      <c r="V114" s="21"/>
      <c r="W114" s="21"/>
      <c r="X114" s="21"/>
      <c r="Y114" s="21"/>
    </row>
    <row r="115" spans="2:25" s="52" customFormat="1" ht="16.5" customHeight="1">
      <c r="C115" s="169"/>
      <c r="D115" s="250"/>
      <c r="E115" s="235" t="s">
        <v>89</v>
      </c>
      <c r="F115" s="235"/>
      <c r="G115" s="235"/>
      <c r="H115" s="251"/>
      <c r="I115" s="253"/>
      <c r="J115" s="101">
        <f t="shared" si="13"/>
        <v>0</v>
      </c>
      <c r="K115" s="253"/>
      <c r="L115" s="102">
        <f t="shared" si="14"/>
        <v>0</v>
      </c>
      <c r="M115" s="173" t="str">
        <f t="shared" si="12"/>
        <v>OK</v>
      </c>
      <c r="O115" s="21"/>
      <c r="P115" s="21"/>
      <c r="Q115" s="21"/>
      <c r="R115" s="21"/>
      <c r="S115" s="84"/>
      <c r="T115" s="21"/>
      <c r="U115" s="21"/>
      <c r="V115" s="21"/>
      <c r="W115" s="21"/>
      <c r="X115" s="21"/>
      <c r="Y115" s="21"/>
    </row>
    <row r="116" spans="2:25" s="52" customFormat="1" ht="16.5" customHeight="1">
      <c r="C116" s="169"/>
      <c r="D116" s="254"/>
      <c r="E116" s="255" t="s">
        <v>89</v>
      </c>
      <c r="F116" s="255"/>
      <c r="G116" s="255"/>
      <c r="H116" s="256"/>
      <c r="I116" s="257"/>
      <c r="J116" s="104">
        <f t="shared" si="13"/>
        <v>0</v>
      </c>
      <c r="K116" s="257"/>
      <c r="L116" s="105">
        <f t="shared" si="14"/>
        <v>0</v>
      </c>
      <c r="M116" s="174" t="str">
        <f t="shared" si="12"/>
        <v>OK</v>
      </c>
      <c r="O116" s="21"/>
      <c r="P116" s="21"/>
      <c r="Q116" s="21"/>
      <c r="R116" s="21"/>
      <c r="S116" s="84"/>
      <c r="T116" s="21"/>
      <c r="U116" s="21"/>
      <c r="V116" s="21"/>
      <c r="W116" s="21"/>
      <c r="X116" s="21"/>
      <c r="Y116" s="21"/>
    </row>
    <row r="117" spans="2:25" s="52" customFormat="1">
      <c r="C117" s="169"/>
      <c r="E117" s="21"/>
      <c r="K117" s="21"/>
      <c r="L117" s="21"/>
      <c r="M117" s="175"/>
      <c r="N117" s="21"/>
      <c r="O117" s="21"/>
      <c r="P117" s="21"/>
      <c r="Q117" s="21"/>
      <c r="R117" s="21"/>
      <c r="S117" s="21"/>
      <c r="T117" s="21"/>
    </row>
    <row r="118" spans="2:25" s="52" customFormat="1" ht="15.6">
      <c r="C118" s="169"/>
      <c r="D118" s="15" t="s">
        <v>112</v>
      </c>
      <c r="E118" s="21"/>
      <c r="G118" s="107" t="s">
        <v>114</v>
      </c>
      <c r="K118" s="21"/>
      <c r="L118" s="21"/>
      <c r="M118" s="175"/>
      <c r="N118" s="21"/>
      <c r="O118" s="21"/>
      <c r="P118" s="21"/>
      <c r="Q118" s="21"/>
      <c r="R118" s="21"/>
      <c r="S118" s="21"/>
      <c r="T118" s="21"/>
    </row>
    <row r="119" spans="2:25" s="52" customFormat="1">
      <c r="C119" s="169"/>
      <c r="D119" s="59" t="s">
        <v>115</v>
      </c>
      <c r="E119" s="22"/>
      <c r="F119" s="59"/>
      <c r="G119" s="59"/>
      <c r="H119" s="59"/>
      <c r="I119" s="59"/>
      <c r="J119" s="59"/>
      <c r="K119" s="22"/>
      <c r="L119" s="22"/>
      <c r="M119" s="175"/>
      <c r="N119" s="21"/>
      <c r="O119" s="21"/>
      <c r="P119" s="21"/>
      <c r="Q119" s="21"/>
      <c r="R119" s="21"/>
      <c r="S119" s="21"/>
      <c r="T119" s="21"/>
    </row>
    <row r="120" spans="2:25" s="52" customFormat="1">
      <c r="C120" s="169"/>
      <c r="D120" s="518"/>
      <c r="E120" s="519"/>
      <c r="F120" s="519"/>
      <c r="G120" s="519"/>
      <c r="H120" s="519"/>
      <c r="I120" s="519"/>
      <c r="J120" s="519"/>
      <c r="K120" s="519"/>
      <c r="L120" s="520"/>
      <c r="M120" s="175"/>
      <c r="N120" s="21"/>
      <c r="O120" s="21"/>
      <c r="P120" s="21"/>
      <c r="Q120" s="21"/>
      <c r="R120" s="21"/>
      <c r="S120" s="21"/>
      <c r="T120" s="21"/>
    </row>
    <row r="121" spans="2:25" s="52" customFormat="1">
      <c r="C121" s="169"/>
      <c r="D121" s="521"/>
      <c r="E121" s="522"/>
      <c r="F121" s="522"/>
      <c r="G121" s="522"/>
      <c r="H121" s="522"/>
      <c r="I121" s="522"/>
      <c r="J121" s="522"/>
      <c r="K121" s="522"/>
      <c r="L121" s="523"/>
      <c r="M121" s="175"/>
      <c r="N121" s="21"/>
      <c r="O121" s="21"/>
      <c r="P121" s="21"/>
      <c r="Q121" s="21"/>
      <c r="R121" s="21"/>
      <c r="S121" s="21"/>
      <c r="T121" s="21"/>
    </row>
    <row r="122" spans="2:25" s="52" customFormat="1">
      <c r="C122" s="172"/>
      <c r="D122" s="21"/>
      <c r="E122" s="21"/>
      <c r="F122" s="21"/>
      <c r="G122" s="21"/>
      <c r="H122" s="21"/>
      <c r="I122" s="21"/>
      <c r="J122" s="21"/>
      <c r="K122" s="21"/>
      <c r="L122" s="21"/>
      <c r="M122" s="175"/>
      <c r="N122" s="21"/>
      <c r="O122" s="21"/>
      <c r="P122" s="21"/>
      <c r="Q122" s="21"/>
      <c r="R122" s="21"/>
      <c r="S122" s="21"/>
      <c r="T122" s="21"/>
    </row>
    <row r="123" spans="2:25" s="52" customFormat="1" ht="15.6">
      <c r="C123" s="169"/>
      <c r="D123" s="15" t="s">
        <v>117</v>
      </c>
      <c r="E123" s="21"/>
      <c r="K123" s="21"/>
      <c r="L123" s="21"/>
      <c r="M123" s="175"/>
      <c r="N123" s="21"/>
      <c r="O123" s="21"/>
      <c r="P123" s="21"/>
      <c r="Q123" s="21"/>
      <c r="R123" s="21"/>
      <c r="S123" s="21"/>
      <c r="T123" s="21"/>
    </row>
    <row r="124" spans="2:25" s="52" customFormat="1">
      <c r="C124" s="169"/>
      <c r="D124" s="518"/>
      <c r="E124" s="519"/>
      <c r="F124" s="519"/>
      <c r="G124" s="519"/>
      <c r="H124" s="519"/>
      <c r="I124" s="519"/>
      <c r="J124" s="519"/>
      <c r="K124" s="519"/>
      <c r="L124" s="520"/>
      <c r="M124" s="175"/>
      <c r="N124" s="21"/>
      <c r="O124" s="21"/>
      <c r="P124" s="21"/>
      <c r="Q124" s="21"/>
      <c r="R124" s="21"/>
      <c r="S124" s="21"/>
      <c r="T124" s="21"/>
    </row>
    <row r="125" spans="2:25" s="52" customFormat="1">
      <c r="C125" s="169"/>
      <c r="D125" s="521"/>
      <c r="E125" s="522"/>
      <c r="F125" s="522"/>
      <c r="G125" s="522"/>
      <c r="H125" s="522"/>
      <c r="I125" s="522"/>
      <c r="J125" s="522"/>
      <c r="K125" s="522"/>
      <c r="L125" s="523"/>
      <c r="M125" s="175"/>
      <c r="N125" s="21"/>
      <c r="O125" s="21"/>
      <c r="P125" s="21"/>
      <c r="Q125" s="21"/>
      <c r="R125" s="21"/>
      <c r="S125" s="21"/>
      <c r="T125" s="21"/>
    </row>
    <row r="126" spans="2:25" s="52" customFormat="1" ht="15" thickBot="1">
      <c r="C126" s="182"/>
      <c r="D126" s="176"/>
      <c r="E126" s="176"/>
      <c r="F126" s="176"/>
      <c r="G126" s="176"/>
      <c r="H126" s="176"/>
      <c r="I126" s="176"/>
      <c r="J126" s="176"/>
      <c r="K126" s="176"/>
      <c r="L126" s="176"/>
      <c r="M126" s="177"/>
      <c r="N126" s="21"/>
      <c r="O126" s="21"/>
      <c r="P126" s="21"/>
      <c r="Q126" s="21"/>
      <c r="R126" s="21"/>
      <c r="S126" s="21"/>
      <c r="T126" s="21"/>
    </row>
    <row r="127" spans="2:25" ht="15" thickBot="1">
      <c r="P127" s="92"/>
    </row>
    <row r="128" spans="2:25" s="72" customFormat="1">
      <c r="B128" s="35"/>
      <c r="C128" s="178"/>
      <c r="D128" s="179"/>
      <c r="E128" s="161" t="s">
        <v>118</v>
      </c>
      <c r="F128" s="534" t="s">
        <v>162</v>
      </c>
      <c r="G128" s="534"/>
      <c r="H128" s="534"/>
      <c r="I128" s="534"/>
      <c r="J128" s="534"/>
      <c r="K128" s="534"/>
      <c r="L128" s="162"/>
      <c r="M128" s="163"/>
    </row>
    <row r="129" spans="2:13" s="72" customFormat="1">
      <c r="B129" s="35"/>
      <c r="C129" s="169"/>
      <c r="D129" s="52"/>
      <c r="E129" s="85" t="s">
        <v>107</v>
      </c>
      <c r="F129" s="275" t="s">
        <v>79</v>
      </c>
      <c r="G129" s="275" t="s">
        <v>82</v>
      </c>
      <c r="H129" s="275" t="s">
        <v>83</v>
      </c>
      <c r="I129" s="275"/>
      <c r="J129" s="275"/>
      <c r="K129" s="275"/>
      <c r="L129" s="56"/>
      <c r="M129" s="164"/>
    </row>
    <row r="130" spans="2:13" s="72" customFormat="1">
      <c r="B130" s="35"/>
      <c r="C130" s="169"/>
      <c r="D130" s="52"/>
      <c r="E130" s="52"/>
      <c r="F130" s="158"/>
      <c r="G130" s="158"/>
      <c r="H130" s="158"/>
      <c r="I130" s="165"/>
      <c r="J130" s="165"/>
      <c r="K130" s="165"/>
      <c r="L130" s="56"/>
      <c r="M130" s="164"/>
    </row>
    <row r="131" spans="2:13" s="72" customFormat="1">
      <c r="B131" s="35"/>
      <c r="C131" s="169"/>
      <c r="D131" s="52"/>
      <c r="E131" s="85" t="s">
        <v>109</v>
      </c>
      <c r="F131" s="245" t="s">
        <v>122</v>
      </c>
      <c r="G131" s="245" t="s">
        <v>76</v>
      </c>
      <c r="H131" s="245"/>
      <c r="I131" s="159"/>
      <c r="J131" s="165"/>
      <c r="K131" s="94" t="s">
        <v>145</v>
      </c>
      <c r="L131" s="157">
        <f>+(1+F133)*(1+G133)*(1+H133)-1</f>
        <v>9.5212863988204832E-2</v>
      </c>
      <c r="M131" s="164"/>
    </row>
    <row r="132" spans="2:13" s="72" customFormat="1">
      <c r="B132" s="35"/>
      <c r="C132" s="169"/>
      <c r="D132" s="52"/>
      <c r="E132" s="85"/>
      <c r="F132" s="245" t="s">
        <v>234</v>
      </c>
      <c r="G132" s="245" t="s">
        <v>235</v>
      </c>
      <c r="H132" s="245"/>
      <c r="I132" s="159"/>
      <c r="J132" s="165"/>
      <c r="K132" s="165"/>
      <c r="L132" s="94"/>
      <c r="M132" s="164"/>
    </row>
    <row r="133" spans="2:13" s="72" customFormat="1">
      <c r="B133" s="35"/>
      <c r="C133" s="180"/>
      <c r="D133" s="59"/>
      <c r="E133" s="86"/>
      <c r="F133" s="128">
        <f>IFERROR(IF(F132&gt;0,INDEX($V$60:$W$90,MATCH(F131,$T$60:$T$90,FALSE),MATCH(F132,$V$59:$W$59,FALSE)),VLOOKUP(F131,$D$60:$K$90,6,FALSE)),0)</f>
        <v>8.3333333333333259E-2</v>
      </c>
      <c r="G133" s="128">
        <f t="shared" ref="G133:H133" si="15">IFERROR(IF(G132&gt;0,INDEX($V$60:$W$90,MATCH(G131,$T$60:$T$90,FALSE),MATCH(G132,$V$59:$W$59,FALSE)),VLOOKUP(G131,$D$60:$K$90,6,FALSE)),0)</f>
        <v>1.0965720604496854E-2</v>
      </c>
      <c r="H133" s="128">
        <f t="shared" si="15"/>
        <v>0</v>
      </c>
      <c r="I133" s="90"/>
      <c r="J133" s="90"/>
      <c r="K133" s="90"/>
      <c r="L133" s="60"/>
      <c r="M133" s="166"/>
    </row>
    <row r="134" spans="2:13" s="72" customFormat="1">
      <c r="B134" s="35"/>
      <c r="C134" s="169"/>
      <c r="D134" s="52"/>
      <c r="E134" s="52"/>
      <c r="F134" s="52"/>
      <c r="G134" s="52"/>
      <c r="H134" s="52"/>
      <c r="I134" s="52"/>
      <c r="J134" s="52"/>
      <c r="K134" s="52"/>
      <c r="L134" s="52"/>
      <c r="M134" s="167"/>
    </row>
    <row r="135" spans="2:13" s="72" customFormat="1">
      <c r="B135" s="35"/>
      <c r="C135" s="169"/>
      <c r="D135" s="52"/>
      <c r="E135" s="52"/>
      <c r="F135" s="52"/>
      <c r="G135" s="52"/>
      <c r="H135" s="52"/>
      <c r="I135" s="52"/>
      <c r="J135" s="52"/>
      <c r="K135" s="52"/>
      <c r="L135" s="52"/>
      <c r="M135" s="167"/>
    </row>
    <row r="136" spans="2:13" s="72" customFormat="1" ht="15.6">
      <c r="B136" s="52"/>
      <c r="C136" s="181"/>
      <c r="D136" s="15" t="s">
        <v>103</v>
      </c>
      <c r="E136" s="15"/>
      <c r="F136" s="15"/>
      <c r="G136" s="15"/>
      <c r="H136" s="15"/>
      <c r="I136" s="15"/>
      <c r="J136" s="19"/>
      <c r="K136" s="19"/>
      <c r="L136" s="19"/>
      <c r="M136" s="168"/>
    </row>
    <row r="137" spans="2:13" s="72" customFormat="1">
      <c r="B137" s="52"/>
      <c r="C137" s="169"/>
      <c r="D137" s="53"/>
      <c r="E137" s="53"/>
      <c r="F137" s="53"/>
      <c r="G137" s="53"/>
      <c r="H137" s="53"/>
      <c r="I137" s="183" t="s">
        <v>16</v>
      </c>
      <c r="J137" s="183" t="s">
        <v>108</v>
      </c>
      <c r="K137" s="183" t="s">
        <v>146</v>
      </c>
      <c r="L137" s="184" t="s">
        <v>111</v>
      </c>
      <c r="M137" s="185" t="s">
        <v>113</v>
      </c>
    </row>
    <row r="138" spans="2:13" s="72" customFormat="1">
      <c r="B138" s="52"/>
      <c r="C138" s="169"/>
      <c r="D138" s="258" t="s">
        <v>141</v>
      </c>
      <c r="E138" s="259" t="s">
        <v>163</v>
      </c>
      <c r="F138" s="259"/>
      <c r="G138" s="259"/>
      <c r="H138" s="260"/>
      <c r="I138" s="261">
        <v>100000</v>
      </c>
      <c r="J138" s="101">
        <f t="shared" ref="J138:J154" si="16">+I138*(1+$L$131)</f>
        <v>109521.28639882048</v>
      </c>
      <c r="K138" s="237">
        <v>120000</v>
      </c>
      <c r="L138" s="103">
        <f t="shared" ref="L138:L140" si="17">+K138-J138</f>
        <v>10478.713601179523</v>
      </c>
      <c r="M138" s="173" t="str">
        <f t="shared" ref="M138:M154" si="18">IF(ABS(L138)&gt;$I$41,"NON","OK")</f>
        <v>OK</v>
      </c>
    </row>
    <row r="139" spans="2:13" s="72" customFormat="1">
      <c r="B139" s="52"/>
      <c r="C139" s="169"/>
      <c r="D139" s="262" t="s">
        <v>141</v>
      </c>
      <c r="E139" s="263" t="s">
        <v>164</v>
      </c>
      <c r="F139" s="263"/>
      <c r="G139" s="263"/>
      <c r="H139" s="264"/>
      <c r="I139" s="265">
        <v>200000</v>
      </c>
      <c r="J139" s="102">
        <f t="shared" si="16"/>
        <v>219042.57279764095</v>
      </c>
      <c r="K139" s="237">
        <v>250000</v>
      </c>
      <c r="L139" s="103">
        <f t="shared" si="17"/>
        <v>30957.427202359046</v>
      </c>
      <c r="M139" s="173" t="str">
        <f t="shared" si="18"/>
        <v>OK</v>
      </c>
    </row>
    <row r="140" spans="2:13" s="72" customFormat="1">
      <c r="B140" s="52"/>
      <c r="C140" s="169"/>
      <c r="D140" s="262" t="s">
        <v>141</v>
      </c>
      <c r="E140" s="263" t="s">
        <v>165</v>
      </c>
      <c r="F140" s="263"/>
      <c r="G140" s="263"/>
      <c r="H140" s="264"/>
      <c r="I140" s="261">
        <v>25000</v>
      </c>
      <c r="J140" s="102">
        <f t="shared" si="16"/>
        <v>27380.321599705119</v>
      </c>
      <c r="K140" s="237">
        <v>30000</v>
      </c>
      <c r="L140" s="103">
        <f t="shared" si="17"/>
        <v>2619.6784002948807</v>
      </c>
      <c r="M140" s="173" t="str">
        <f t="shared" si="18"/>
        <v>OK</v>
      </c>
    </row>
    <row r="141" spans="2:13" s="72" customFormat="1">
      <c r="B141" s="52"/>
      <c r="C141" s="169"/>
      <c r="D141" s="262" t="s">
        <v>141</v>
      </c>
      <c r="E141" s="263" t="s">
        <v>166</v>
      </c>
      <c r="F141" s="263"/>
      <c r="G141" s="263"/>
      <c r="H141" s="264"/>
      <c r="I141" s="261">
        <v>25000</v>
      </c>
      <c r="J141" s="102">
        <f t="shared" si="16"/>
        <v>27380.321599705119</v>
      </c>
      <c r="K141" s="237">
        <v>30000</v>
      </c>
      <c r="L141" s="103">
        <f>+K141-J141</f>
        <v>2619.6784002948807</v>
      </c>
      <c r="M141" s="173" t="str">
        <f t="shared" si="18"/>
        <v>OK</v>
      </c>
    </row>
    <row r="142" spans="2:13" s="72" customFormat="1">
      <c r="B142" s="52"/>
      <c r="C142" s="169"/>
      <c r="D142" s="262" t="s">
        <v>141</v>
      </c>
      <c r="E142" s="263" t="s">
        <v>167</v>
      </c>
      <c r="F142" s="263"/>
      <c r="G142" s="263"/>
      <c r="H142" s="264"/>
      <c r="I142" s="261">
        <v>25000</v>
      </c>
      <c r="J142" s="102">
        <f t="shared" si="16"/>
        <v>27380.321599705119</v>
      </c>
      <c r="K142" s="237">
        <v>30000</v>
      </c>
      <c r="L142" s="103">
        <f t="shared" ref="L142:L154" si="19">+K142-J142</f>
        <v>2619.6784002948807</v>
      </c>
      <c r="M142" s="173" t="str">
        <f t="shared" si="18"/>
        <v>OK</v>
      </c>
    </row>
    <row r="143" spans="2:13" s="72" customFormat="1">
      <c r="B143" s="52"/>
      <c r="C143" s="169"/>
      <c r="D143" s="262" t="s">
        <v>141</v>
      </c>
      <c r="E143" s="263" t="s">
        <v>168</v>
      </c>
      <c r="F143" s="263"/>
      <c r="G143" s="263"/>
      <c r="H143" s="264"/>
      <c r="I143" s="261">
        <v>25000</v>
      </c>
      <c r="J143" s="102">
        <f t="shared" si="16"/>
        <v>27380.321599705119</v>
      </c>
      <c r="K143" s="237">
        <v>30000</v>
      </c>
      <c r="L143" s="103">
        <f t="shared" si="19"/>
        <v>2619.6784002948807</v>
      </c>
      <c r="M143" s="173" t="str">
        <f t="shared" si="18"/>
        <v>OK</v>
      </c>
    </row>
    <row r="144" spans="2:13" s="72" customFormat="1">
      <c r="B144" s="52"/>
      <c r="C144" s="169"/>
      <c r="D144" s="262" t="s">
        <v>141</v>
      </c>
      <c r="E144" s="263" t="s">
        <v>169</v>
      </c>
      <c r="F144" s="263"/>
      <c r="G144" s="263"/>
      <c r="H144" s="264"/>
      <c r="I144" s="261">
        <v>25000</v>
      </c>
      <c r="J144" s="102">
        <f t="shared" si="16"/>
        <v>27380.321599705119</v>
      </c>
      <c r="K144" s="237">
        <v>30000</v>
      </c>
      <c r="L144" s="103">
        <f t="shared" si="19"/>
        <v>2619.6784002948807</v>
      </c>
      <c r="M144" s="173" t="str">
        <f t="shared" si="18"/>
        <v>OK</v>
      </c>
    </row>
    <row r="145" spans="2:13" s="72" customFormat="1">
      <c r="B145" s="52"/>
      <c r="C145" s="169"/>
      <c r="D145" s="262" t="s">
        <v>141</v>
      </c>
      <c r="E145" s="263" t="s">
        <v>170</v>
      </c>
      <c r="F145" s="263"/>
      <c r="G145" s="263"/>
      <c r="H145" s="264"/>
      <c r="I145" s="261">
        <v>25000</v>
      </c>
      <c r="J145" s="102">
        <f t="shared" si="16"/>
        <v>27380.321599705119</v>
      </c>
      <c r="K145" s="237">
        <v>30000</v>
      </c>
      <c r="L145" s="103">
        <f t="shared" si="19"/>
        <v>2619.6784002948807</v>
      </c>
      <c r="M145" s="173" t="str">
        <f t="shared" si="18"/>
        <v>OK</v>
      </c>
    </row>
    <row r="146" spans="2:13" s="72" customFormat="1">
      <c r="B146" s="52"/>
      <c r="C146" s="169"/>
      <c r="D146" s="262" t="s">
        <v>141</v>
      </c>
      <c r="E146" s="263" t="s">
        <v>171</v>
      </c>
      <c r="F146" s="263"/>
      <c r="G146" s="263"/>
      <c r="H146" s="264"/>
      <c r="I146" s="261">
        <v>25000</v>
      </c>
      <c r="J146" s="102">
        <f t="shared" si="16"/>
        <v>27380.321599705119</v>
      </c>
      <c r="K146" s="237">
        <v>30000</v>
      </c>
      <c r="L146" s="103">
        <f t="shared" si="19"/>
        <v>2619.6784002948807</v>
      </c>
      <c r="M146" s="173" t="str">
        <f t="shared" si="18"/>
        <v>OK</v>
      </c>
    </row>
    <row r="147" spans="2:13" s="72" customFormat="1">
      <c r="B147" s="52"/>
      <c r="C147" s="169"/>
      <c r="D147" s="262" t="s">
        <v>141</v>
      </c>
      <c r="E147" s="263" t="s">
        <v>172</v>
      </c>
      <c r="F147" s="263"/>
      <c r="G147" s="263"/>
      <c r="H147" s="264"/>
      <c r="I147" s="261">
        <v>25000</v>
      </c>
      <c r="J147" s="102">
        <f t="shared" si="16"/>
        <v>27380.321599705119</v>
      </c>
      <c r="K147" s="237">
        <v>30000</v>
      </c>
      <c r="L147" s="103">
        <f t="shared" si="19"/>
        <v>2619.6784002948807</v>
      </c>
      <c r="M147" s="173" t="str">
        <f t="shared" si="18"/>
        <v>OK</v>
      </c>
    </row>
    <row r="148" spans="2:13" s="72" customFormat="1">
      <c r="B148" s="52"/>
      <c r="C148" s="169"/>
      <c r="D148" s="262" t="s">
        <v>141</v>
      </c>
      <c r="E148" s="263" t="s">
        <v>173</v>
      </c>
      <c r="F148" s="263"/>
      <c r="G148" s="263"/>
      <c r="H148" s="264"/>
      <c r="I148" s="261">
        <v>25000</v>
      </c>
      <c r="J148" s="102">
        <f t="shared" si="16"/>
        <v>27380.321599705119</v>
      </c>
      <c r="K148" s="237">
        <v>30000</v>
      </c>
      <c r="L148" s="103">
        <f t="shared" si="19"/>
        <v>2619.6784002948807</v>
      </c>
      <c r="M148" s="173" t="str">
        <f t="shared" si="18"/>
        <v>OK</v>
      </c>
    </row>
    <row r="149" spans="2:13" s="72" customFormat="1">
      <c r="B149" s="52"/>
      <c r="C149" s="169"/>
      <c r="D149" s="262" t="s">
        <v>141</v>
      </c>
      <c r="E149" s="263" t="s">
        <v>174</v>
      </c>
      <c r="F149" s="263"/>
      <c r="G149" s="263"/>
      <c r="H149" s="264"/>
      <c r="I149" s="261">
        <v>25000</v>
      </c>
      <c r="J149" s="102">
        <f t="shared" si="16"/>
        <v>27380.321599705119</v>
      </c>
      <c r="K149" s="237">
        <v>30000</v>
      </c>
      <c r="L149" s="103">
        <f t="shared" si="19"/>
        <v>2619.6784002948807</v>
      </c>
      <c r="M149" s="173" t="str">
        <f t="shared" si="18"/>
        <v>OK</v>
      </c>
    </row>
    <row r="150" spans="2:13" s="72" customFormat="1">
      <c r="B150" s="52"/>
      <c r="C150" s="169"/>
      <c r="D150" s="250"/>
      <c r="E150" s="235" t="s">
        <v>89</v>
      </c>
      <c r="F150" s="235"/>
      <c r="G150" s="235"/>
      <c r="H150" s="266"/>
      <c r="I150" s="253"/>
      <c r="J150" s="102">
        <f t="shared" si="16"/>
        <v>0</v>
      </c>
      <c r="K150" s="237"/>
      <c r="L150" s="103">
        <f t="shared" si="19"/>
        <v>0</v>
      </c>
      <c r="M150" s="173" t="str">
        <f t="shared" si="18"/>
        <v>OK</v>
      </c>
    </row>
    <row r="151" spans="2:13" s="72" customFormat="1">
      <c r="B151" s="52"/>
      <c r="C151" s="169"/>
      <c r="D151" s="250"/>
      <c r="E151" s="235" t="s">
        <v>89</v>
      </c>
      <c r="F151" s="235"/>
      <c r="G151" s="235"/>
      <c r="H151" s="266"/>
      <c r="I151" s="253"/>
      <c r="J151" s="102">
        <f t="shared" si="16"/>
        <v>0</v>
      </c>
      <c r="K151" s="237"/>
      <c r="L151" s="103">
        <f t="shared" si="19"/>
        <v>0</v>
      </c>
      <c r="M151" s="173" t="str">
        <f t="shared" si="18"/>
        <v>OK</v>
      </c>
    </row>
    <row r="152" spans="2:13" s="72" customFormat="1">
      <c r="B152" s="52"/>
      <c r="C152" s="169"/>
      <c r="D152" s="250"/>
      <c r="E152" s="235" t="s">
        <v>89</v>
      </c>
      <c r="F152" s="235"/>
      <c r="G152" s="235"/>
      <c r="H152" s="266"/>
      <c r="I152" s="253"/>
      <c r="J152" s="102">
        <f t="shared" si="16"/>
        <v>0</v>
      </c>
      <c r="K152" s="237"/>
      <c r="L152" s="103">
        <f t="shared" si="19"/>
        <v>0</v>
      </c>
      <c r="M152" s="173" t="str">
        <f t="shared" si="18"/>
        <v>OK</v>
      </c>
    </row>
    <row r="153" spans="2:13" s="72" customFormat="1">
      <c r="B153" s="52"/>
      <c r="C153" s="169"/>
      <c r="D153" s="250"/>
      <c r="E153" s="235" t="s">
        <v>89</v>
      </c>
      <c r="F153" s="235"/>
      <c r="G153" s="235"/>
      <c r="H153" s="266"/>
      <c r="I153" s="252"/>
      <c r="J153" s="102">
        <f t="shared" si="16"/>
        <v>0</v>
      </c>
      <c r="K153" s="237"/>
      <c r="L153" s="103">
        <f t="shared" si="19"/>
        <v>0</v>
      </c>
      <c r="M153" s="173" t="str">
        <f t="shared" si="18"/>
        <v>OK</v>
      </c>
    </row>
    <row r="154" spans="2:13" s="72" customFormat="1">
      <c r="B154" s="52"/>
      <c r="C154" s="169"/>
      <c r="D154" s="254"/>
      <c r="E154" s="255" t="s">
        <v>89</v>
      </c>
      <c r="F154" s="267"/>
      <c r="G154" s="267"/>
      <c r="H154" s="268"/>
      <c r="I154" s="254"/>
      <c r="J154" s="105">
        <f t="shared" si="16"/>
        <v>0</v>
      </c>
      <c r="K154" s="269"/>
      <c r="L154" s="106">
        <f t="shared" si="19"/>
        <v>0</v>
      </c>
      <c r="M154" s="174" t="str">
        <f t="shared" si="18"/>
        <v>OK</v>
      </c>
    </row>
    <row r="155" spans="2:13" s="72" customFormat="1">
      <c r="B155" s="52"/>
      <c r="C155" s="169"/>
      <c r="D155" s="52"/>
      <c r="E155" s="21"/>
      <c r="F155" s="52"/>
      <c r="G155" s="52"/>
      <c r="H155" s="52"/>
      <c r="I155" s="52"/>
      <c r="J155" s="52"/>
      <c r="K155" s="21"/>
      <c r="L155" s="21"/>
      <c r="M155" s="175"/>
    </row>
    <row r="156" spans="2:13" s="72" customFormat="1" ht="15.6">
      <c r="B156" s="52"/>
      <c r="C156" s="169"/>
      <c r="D156" s="15" t="s">
        <v>112</v>
      </c>
      <c r="E156" s="21"/>
      <c r="F156" s="52"/>
      <c r="G156" s="107" t="s">
        <v>114</v>
      </c>
      <c r="H156" s="52"/>
      <c r="I156" s="52"/>
      <c r="J156" s="52"/>
      <c r="K156" s="21"/>
      <c r="L156" s="21"/>
      <c r="M156" s="175"/>
    </row>
    <row r="157" spans="2:13" s="72" customFormat="1">
      <c r="B157" s="52"/>
      <c r="C157" s="169"/>
      <c r="D157" s="59" t="s">
        <v>115</v>
      </c>
      <c r="E157" s="22"/>
      <c r="F157" s="59"/>
      <c r="G157" s="59"/>
      <c r="H157" s="59"/>
      <c r="I157" s="59"/>
      <c r="J157" s="59"/>
      <c r="K157" s="22"/>
      <c r="L157" s="22"/>
      <c r="M157" s="175"/>
    </row>
    <row r="158" spans="2:13" s="72" customFormat="1">
      <c r="B158" s="52"/>
      <c r="C158" s="169"/>
      <c r="D158" s="518"/>
      <c r="E158" s="519"/>
      <c r="F158" s="519"/>
      <c r="G158" s="519"/>
      <c r="H158" s="519"/>
      <c r="I158" s="519"/>
      <c r="J158" s="519"/>
      <c r="K158" s="519"/>
      <c r="L158" s="520"/>
      <c r="M158" s="175"/>
    </row>
    <row r="159" spans="2:13" s="72" customFormat="1">
      <c r="B159" s="52"/>
      <c r="C159" s="169"/>
      <c r="D159" s="521"/>
      <c r="E159" s="522"/>
      <c r="F159" s="522"/>
      <c r="G159" s="522"/>
      <c r="H159" s="522"/>
      <c r="I159" s="522"/>
      <c r="J159" s="522"/>
      <c r="K159" s="522"/>
      <c r="L159" s="523"/>
      <c r="M159" s="175"/>
    </row>
    <row r="160" spans="2:13" s="72" customFormat="1">
      <c r="B160" s="52"/>
      <c r="C160" s="172"/>
      <c r="D160" s="21"/>
      <c r="E160" s="21"/>
      <c r="F160" s="21"/>
      <c r="G160" s="21"/>
      <c r="H160" s="21"/>
      <c r="I160" s="21"/>
      <c r="J160" s="21"/>
      <c r="K160" s="21"/>
      <c r="L160" s="21"/>
      <c r="M160" s="175"/>
    </row>
    <row r="161" spans="2:25" s="72" customFormat="1" ht="15.6">
      <c r="B161" s="52"/>
      <c r="C161" s="169"/>
      <c r="D161" s="15" t="s">
        <v>116</v>
      </c>
      <c r="E161" s="21"/>
      <c r="F161" s="52"/>
      <c r="G161" s="52"/>
      <c r="H161" s="52"/>
      <c r="I161" s="52"/>
      <c r="J161" s="52"/>
      <c r="K161" s="21"/>
      <c r="L161" s="21"/>
      <c r="M161" s="175"/>
    </row>
    <row r="162" spans="2:25" s="72" customFormat="1">
      <c r="B162" s="52"/>
      <c r="C162" s="169"/>
      <c r="D162" s="518"/>
      <c r="E162" s="519"/>
      <c r="F162" s="519"/>
      <c r="G162" s="519"/>
      <c r="H162" s="519"/>
      <c r="I162" s="519"/>
      <c r="J162" s="519"/>
      <c r="K162" s="519"/>
      <c r="L162" s="520"/>
      <c r="M162" s="175"/>
    </row>
    <row r="163" spans="2:25" s="72" customFormat="1">
      <c r="B163" s="52"/>
      <c r="C163" s="169"/>
      <c r="D163" s="521"/>
      <c r="E163" s="522"/>
      <c r="F163" s="522"/>
      <c r="G163" s="522"/>
      <c r="H163" s="522"/>
      <c r="I163" s="522"/>
      <c r="J163" s="522"/>
      <c r="K163" s="522"/>
      <c r="L163" s="523"/>
      <c r="M163" s="175"/>
    </row>
    <row r="164" spans="2:25" s="72" customFormat="1" ht="15" thickBot="1">
      <c r="B164" s="52"/>
      <c r="C164" s="182"/>
      <c r="D164" s="176"/>
      <c r="E164" s="176"/>
      <c r="F164" s="176"/>
      <c r="G164" s="176"/>
      <c r="H164" s="176"/>
      <c r="I164" s="176"/>
      <c r="J164" s="176"/>
      <c r="K164" s="176"/>
      <c r="L164" s="176"/>
      <c r="M164" s="177"/>
    </row>
    <row r="165" spans="2:25" ht="15" thickBot="1">
      <c r="P165" s="92"/>
    </row>
    <row r="166" spans="2:25" ht="15" thickTop="1">
      <c r="C166" s="108"/>
      <c r="D166" s="109"/>
      <c r="E166" s="110" t="s">
        <v>118</v>
      </c>
      <c r="F166" s="535" t="s">
        <v>129</v>
      </c>
      <c r="G166" s="535"/>
      <c r="H166" s="535"/>
      <c r="I166" s="535"/>
      <c r="J166" s="535"/>
      <c r="K166" s="535"/>
      <c r="L166" s="111"/>
      <c r="M166" s="112"/>
      <c r="P166" s="92"/>
    </row>
    <row r="167" spans="2:25">
      <c r="C167" s="113"/>
      <c r="D167" s="52"/>
      <c r="E167" s="85" t="s">
        <v>107</v>
      </c>
      <c r="F167" s="275" t="s">
        <v>80</v>
      </c>
      <c r="G167" s="275" t="s">
        <v>83</v>
      </c>
      <c r="H167" s="275" t="s">
        <v>82</v>
      </c>
      <c r="I167" s="275"/>
      <c r="J167" s="275"/>
      <c r="K167" s="275"/>
      <c r="L167" s="56"/>
      <c r="M167" s="114"/>
      <c r="P167" s="92"/>
    </row>
    <row r="168" spans="2:25">
      <c r="C168" s="113"/>
      <c r="D168" s="52"/>
      <c r="E168" s="52"/>
      <c r="F168" s="60"/>
      <c r="G168" s="60"/>
      <c r="H168" s="60"/>
      <c r="I168" s="56"/>
      <c r="J168" s="56"/>
      <c r="K168" s="56"/>
      <c r="L168" s="56"/>
      <c r="M168" s="114"/>
      <c r="P168" s="92"/>
    </row>
    <row r="169" spans="2:25">
      <c r="C169" s="113"/>
      <c r="D169" s="52"/>
      <c r="E169" s="85" t="s">
        <v>109</v>
      </c>
      <c r="F169" s="245" t="s">
        <v>130</v>
      </c>
      <c r="G169" s="245" t="s">
        <v>124</v>
      </c>
      <c r="H169" s="245"/>
      <c r="I169" s="56"/>
      <c r="J169" s="56"/>
      <c r="K169" s="94" t="s">
        <v>145</v>
      </c>
      <c r="L169" s="157">
        <f>+(1+F171)*(1+G171)*(1+H171)-1</f>
        <v>-7.4074074074073959E-2</v>
      </c>
      <c r="M169" s="114"/>
      <c r="P169" s="92"/>
    </row>
    <row r="170" spans="2:25">
      <c r="C170" s="113"/>
      <c r="D170" s="52"/>
      <c r="E170" s="85"/>
      <c r="F170" s="245" t="s">
        <v>235</v>
      </c>
      <c r="G170" s="245" t="s">
        <v>235</v>
      </c>
      <c r="H170" s="245"/>
      <c r="I170" s="56"/>
      <c r="J170" s="56"/>
      <c r="K170" s="56"/>
      <c r="L170" s="56"/>
      <c r="M170" s="114"/>
      <c r="P170" s="92"/>
    </row>
    <row r="171" spans="2:25" ht="16.5" customHeight="1">
      <c r="C171" s="115"/>
      <c r="D171" s="59"/>
      <c r="E171" s="86"/>
      <c r="F171" s="128">
        <f>IFERROR(IF(F170&gt;0,INDEX($V$60:$W$90,MATCH(F169,$T$60:$T$90,FALSE),MATCH(F170,$V$59:$W$59,FALSE)),VLOOKUP(F169,$D$60:$K$90,6,FALSE)),0)</f>
        <v>0.11111111111111116</v>
      </c>
      <c r="G171" s="128">
        <f t="shared" ref="G171:H171" si="20">IFERROR(IF(G170&gt;0,INDEX($V$60:$W$90,MATCH(G169,$T$60:$T$90,FALSE),MATCH(G170,$V$59:$W$59,FALSE)),VLOOKUP(G169,$D$60:$K$90,6,FALSE)),0)</f>
        <v>-0.16666666666666663</v>
      </c>
      <c r="H171" s="128">
        <f t="shared" si="20"/>
        <v>0</v>
      </c>
      <c r="I171" s="128">
        <f>IFERROR(IF(I170&gt;0,INDEX($V$60:$W$87,MATCH(I169,$T$60:$T$87,FALSE),MATCH(I170,$V$59:$W$59,FALSE)),VLOOKUP(I169,$D$60:$K$87,6,FALSE)),0)</f>
        <v>0</v>
      </c>
      <c r="J171" s="90"/>
      <c r="K171" s="90"/>
      <c r="L171" s="60"/>
      <c r="M171" s="116"/>
      <c r="P171" s="92"/>
    </row>
    <row r="172" spans="2:25">
      <c r="C172" s="113"/>
      <c r="D172" s="52"/>
      <c r="E172" s="52"/>
      <c r="F172" s="52"/>
      <c r="G172" s="52"/>
      <c r="H172" s="52"/>
      <c r="I172" s="52"/>
      <c r="J172" s="52"/>
      <c r="K172" s="52"/>
      <c r="L172" s="52"/>
      <c r="M172" s="117"/>
    </row>
    <row r="173" spans="2:25">
      <c r="C173" s="113"/>
      <c r="D173" s="52"/>
      <c r="E173" s="52"/>
      <c r="F173" s="52"/>
      <c r="G173" s="52"/>
      <c r="H173" s="52"/>
      <c r="I173" s="52"/>
      <c r="J173" s="52"/>
      <c r="K173" s="52"/>
      <c r="L173" s="52"/>
      <c r="M173" s="117"/>
    </row>
    <row r="174" spans="2:25" s="52" customFormat="1" ht="15.6">
      <c r="C174" s="118"/>
      <c r="D174" s="15" t="s">
        <v>103</v>
      </c>
      <c r="E174" s="15"/>
      <c r="F174" s="15"/>
      <c r="G174" s="15"/>
      <c r="H174" s="15"/>
      <c r="I174" s="15"/>
      <c r="J174" s="19"/>
      <c r="K174" s="19"/>
      <c r="L174" s="19"/>
      <c r="M174" s="119"/>
      <c r="N174" s="19"/>
      <c r="O174" s="19"/>
    </row>
    <row r="175" spans="2:25" s="52" customFormat="1">
      <c r="C175" s="113"/>
      <c r="D175" s="53"/>
      <c r="E175" s="53"/>
      <c r="F175" s="53"/>
      <c r="G175" s="53"/>
      <c r="H175" s="53"/>
      <c r="I175" s="96" t="s">
        <v>16</v>
      </c>
      <c r="J175" s="96" t="s">
        <v>108</v>
      </c>
      <c r="K175" s="96" t="s">
        <v>146</v>
      </c>
      <c r="L175" s="97" t="s">
        <v>111</v>
      </c>
      <c r="M175" s="120" t="s">
        <v>113</v>
      </c>
      <c r="O175" s="21"/>
      <c r="P175" s="21"/>
      <c r="Q175" s="62"/>
      <c r="R175" s="62"/>
      <c r="S175" s="38"/>
      <c r="T175" s="21"/>
      <c r="U175" s="21"/>
      <c r="V175" s="21"/>
      <c r="W175" s="21"/>
      <c r="X175" s="21"/>
      <c r="Y175" s="21"/>
    </row>
    <row r="176" spans="2:25" s="52" customFormat="1" ht="16.5" customHeight="1">
      <c r="C176" s="113"/>
      <c r="D176" s="246" t="s">
        <v>141</v>
      </c>
      <c r="E176" s="247" t="s">
        <v>151</v>
      </c>
      <c r="F176" s="247"/>
      <c r="G176" s="247"/>
      <c r="H176" s="248"/>
      <c r="I176" s="249">
        <v>300000</v>
      </c>
      <c r="J176" s="98">
        <f>+I176*(1+$L$169)</f>
        <v>277777.77777777781</v>
      </c>
      <c r="K176" s="270">
        <v>320000</v>
      </c>
      <c r="L176" s="100">
        <f>+K176-J176</f>
        <v>42222.22222222219</v>
      </c>
      <c r="M176" s="121" t="str">
        <f t="shared" ref="M176:M183" si="21">IF(ABS(L176)&gt;$I$41,"NON","OK")</f>
        <v>NON</v>
      </c>
      <c r="O176" s="21"/>
      <c r="P176" s="21"/>
      <c r="Q176" s="21"/>
      <c r="R176" s="21"/>
      <c r="S176" s="84"/>
      <c r="T176" s="21"/>
      <c r="U176" s="21"/>
      <c r="V176" s="21"/>
      <c r="W176" s="21"/>
      <c r="X176" s="21"/>
      <c r="Y176" s="21"/>
    </row>
    <row r="177" spans="3:25" s="52" customFormat="1" ht="16.5" customHeight="1">
      <c r="C177" s="113"/>
      <c r="D177" s="250" t="s">
        <v>141</v>
      </c>
      <c r="E177" s="235" t="s">
        <v>152</v>
      </c>
      <c r="F177" s="235"/>
      <c r="G177" s="235"/>
      <c r="H177" s="251"/>
      <c r="I177" s="252">
        <v>40000</v>
      </c>
      <c r="J177" s="101">
        <f t="shared" ref="J177:J183" si="22">+I177*(1+$L$169)</f>
        <v>37037.037037037044</v>
      </c>
      <c r="K177" s="237">
        <v>45000</v>
      </c>
      <c r="L177" s="103">
        <f>+K177-J177</f>
        <v>7962.9629629629562</v>
      </c>
      <c r="M177" s="122" t="str">
        <f t="shared" si="21"/>
        <v>OK</v>
      </c>
      <c r="O177" s="21"/>
      <c r="P177" s="21"/>
      <c r="Q177" s="21"/>
      <c r="R177" s="21"/>
      <c r="S177" s="84"/>
      <c r="T177" s="21"/>
      <c r="U177" s="21"/>
      <c r="V177" s="21"/>
      <c r="W177" s="21"/>
      <c r="X177" s="21"/>
      <c r="Y177" s="21"/>
    </row>
    <row r="178" spans="3:25" s="52" customFormat="1" ht="16.5" customHeight="1">
      <c r="C178" s="113"/>
      <c r="D178" s="250"/>
      <c r="E178" s="235" t="s">
        <v>89</v>
      </c>
      <c r="F178" s="235"/>
      <c r="G178" s="235"/>
      <c r="H178" s="251"/>
      <c r="I178" s="253"/>
      <c r="J178" s="101">
        <f t="shared" si="22"/>
        <v>0</v>
      </c>
      <c r="K178" s="237"/>
      <c r="L178" s="103">
        <f t="shared" ref="L178:L183" si="23">+K178-J178</f>
        <v>0</v>
      </c>
      <c r="M178" s="122" t="str">
        <f t="shared" si="21"/>
        <v>OK</v>
      </c>
      <c r="O178" s="21"/>
      <c r="P178" s="21"/>
      <c r="Q178" s="21"/>
      <c r="R178" s="21"/>
      <c r="S178" s="84"/>
      <c r="T178" s="21"/>
      <c r="U178" s="21"/>
      <c r="V178" s="21"/>
      <c r="W178" s="21"/>
      <c r="X178" s="21"/>
      <c r="Y178" s="21"/>
    </row>
    <row r="179" spans="3:25" s="52" customFormat="1" ht="16.5" customHeight="1">
      <c r="C179" s="113"/>
      <c r="D179" s="250"/>
      <c r="E179" s="235" t="s">
        <v>89</v>
      </c>
      <c r="F179" s="235"/>
      <c r="G179" s="235"/>
      <c r="H179" s="251"/>
      <c r="I179" s="253"/>
      <c r="J179" s="101">
        <f t="shared" si="22"/>
        <v>0</v>
      </c>
      <c r="K179" s="237"/>
      <c r="L179" s="103">
        <f t="shared" si="23"/>
        <v>0</v>
      </c>
      <c r="M179" s="122" t="str">
        <f t="shared" si="21"/>
        <v>OK</v>
      </c>
      <c r="O179" s="21"/>
      <c r="P179" s="21"/>
      <c r="Q179" s="21"/>
      <c r="R179" s="21"/>
      <c r="S179" s="84"/>
      <c r="T179" s="21"/>
      <c r="U179" s="21"/>
      <c r="V179" s="21"/>
      <c r="W179" s="21"/>
      <c r="X179" s="21"/>
      <c r="Y179" s="21"/>
    </row>
    <row r="180" spans="3:25" s="52" customFormat="1" ht="16.5" customHeight="1">
      <c r="C180" s="113"/>
      <c r="D180" s="250"/>
      <c r="E180" s="235" t="s">
        <v>89</v>
      </c>
      <c r="F180" s="235"/>
      <c r="G180" s="235"/>
      <c r="H180" s="251"/>
      <c r="I180" s="253"/>
      <c r="J180" s="101">
        <f t="shared" si="22"/>
        <v>0</v>
      </c>
      <c r="K180" s="237"/>
      <c r="L180" s="103">
        <f t="shared" si="23"/>
        <v>0</v>
      </c>
      <c r="M180" s="122" t="str">
        <f t="shared" si="21"/>
        <v>OK</v>
      </c>
      <c r="O180" s="21"/>
      <c r="P180" s="21"/>
      <c r="Q180" s="21"/>
      <c r="R180" s="21"/>
      <c r="S180" s="84"/>
      <c r="T180" s="21"/>
      <c r="U180" s="21"/>
      <c r="V180" s="21"/>
      <c r="W180" s="21"/>
      <c r="X180" s="21"/>
      <c r="Y180" s="21"/>
    </row>
    <row r="181" spans="3:25" s="52" customFormat="1" ht="16.5" customHeight="1">
      <c r="C181" s="113"/>
      <c r="D181" s="250"/>
      <c r="E181" s="235" t="s">
        <v>89</v>
      </c>
      <c r="F181" s="235"/>
      <c r="G181" s="235"/>
      <c r="H181" s="251"/>
      <c r="I181" s="253"/>
      <c r="J181" s="101">
        <f t="shared" si="22"/>
        <v>0</v>
      </c>
      <c r="K181" s="237"/>
      <c r="L181" s="103">
        <f t="shared" si="23"/>
        <v>0</v>
      </c>
      <c r="M181" s="122" t="str">
        <f t="shared" si="21"/>
        <v>OK</v>
      </c>
      <c r="O181" s="21"/>
      <c r="P181" s="21"/>
      <c r="Q181" s="21"/>
      <c r="R181" s="21"/>
      <c r="S181" s="84"/>
      <c r="T181" s="21"/>
      <c r="U181" s="21"/>
      <c r="V181" s="21"/>
      <c r="W181" s="21"/>
      <c r="X181" s="21"/>
      <c r="Y181" s="21"/>
    </row>
    <row r="182" spans="3:25" s="52" customFormat="1" ht="16.5" customHeight="1">
      <c r="C182" s="113"/>
      <c r="D182" s="250"/>
      <c r="E182" s="235" t="s">
        <v>89</v>
      </c>
      <c r="F182" s="235"/>
      <c r="G182" s="235"/>
      <c r="H182" s="251"/>
      <c r="I182" s="253"/>
      <c r="J182" s="101">
        <f t="shared" si="22"/>
        <v>0</v>
      </c>
      <c r="K182" s="237"/>
      <c r="L182" s="103">
        <f t="shared" si="23"/>
        <v>0</v>
      </c>
      <c r="M182" s="122" t="str">
        <f t="shared" si="21"/>
        <v>OK</v>
      </c>
      <c r="O182" s="21"/>
      <c r="P182" s="21"/>
      <c r="Q182" s="21"/>
      <c r="R182" s="21"/>
      <c r="S182" s="84"/>
      <c r="T182" s="21"/>
      <c r="U182" s="21"/>
      <c r="V182" s="21"/>
      <c r="W182" s="21"/>
      <c r="X182" s="21"/>
      <c r="Y182" s="21"/>
    </row>
    <row r="183" spans="3:25" s="52" customFormat="1">
      <c r="C183" s="113"/>
      <c r="D183" s="254"/>
      <c r="E183" s="255" t="s">
        <v>89</v>
      </c>
      <c r="F183" s="267"/>
      <c r="G183" s="267"/>
      <c r="H183" s="256"/>
      <c r="I183" s="254"/>
      <c r="J183" s="104">
        <f t="shared" si="22"/>
        <v>0</v>
      </c>
      <c r="K183" s="269"/>
      <c r="L183" s="106">
        <f t="shared" si="23"/>
        <v>0</v>
      </c>
      <c r="M183" s="141" t="str">
        <f t="shared" si="21"/>
        <v>OK</v>
      </c>
      <c r="O183" s="66"/>
      <c r="P183" s="21"/>
      <c r="Q183" s="21"/>
      <c r="R183" s="21"/>
      <c r="S183" s="84"/>
      <c r="T183" s="21"/>
      <c r="U183" s="21"/>
      <c r="V183" s="21"/>
      <c r="W183" s="21"/>
      <c r="X183" s="21"/>
      <c r="Y183" s="21"/>
    </row>
    <row r="184" spans="3:25" s="52" customFormat="1">
      <c r="C184" s="113"/>
      <c r="E184" s="21"/>
      <c r="K184" s="21"/>
      <c r="L184" s="21"/>
      <c r="M184" s="123"/>
      <c r="N184" s="21"/>
      <c r="O184" s="21"/>
      <c r="P184" s="21"/>
      <c r="Q184" s="21"/>
      <c r="R184" s="21"/>
      <c r="S184" s="21"/>
      <c r="T184" s="21"/>
    </row>
    <row r="185" spans="3:25" s="52" customFormat="1" ht="15.6">
      <c r="C185" s="113"/>
      <c r="D185" s="15" t="s">
        <v>112</v>
      </c>
      <c r="E185" s="21"/>
      <c r="G185" s="107" t="s">
        <v>114</v>
      </c>
      <c r="K185" s="21"/>
      <c r="L185" s="21"/>
      <c r="M185" s="123"/>
      <c r="N185" s="21"/>
      <c r="O185" s="21"/>
      <c r="P185" s="21"/>
      <c r="Q185" s="21"/>
      <c r="R185" s="21"/>
      <c r="S185" s="21"/>
      <c r="T185" s="21"/>
    </row>
    <row r="186" spans="3:25" s="52" customFormat="1">
      <c r="C186" s="113"/>
      <c r="D186" s="59" t="s">
        <v>115</v>
      </c>
      <c r="E186" s="22"/>
      <c r="F186" s="59"/>
      <c r="G186" s="59"/>
      <c r="H186" s="59"/>
      <c r="I186" s="59"/>
      <c r="J186" s="59"/>
      <c r="K186" s="22"/>
      <c r="L186" s="22"/>
      <c r="M186" s="123"/>
      <c r="N186" s="21"/>
      <c r="O186" s="21"/>
      <c r="P186" s="21"/>
      <c r="Q186" s="21"/>
      <c r="R186" s="21"/>
      <c r="S186" s="21"/>
      <c r="T186" s="21"/>
    </row>
    <row r="187" spans="3:25" s="52" customFormat="1">
      <c r="C187" s="113"/>
      <c r="D187" s="518"/>
      <c r="E187" s="519"/>
      <c r="F187" s="519"/>
      <c r="G187" s="519"/>
      <c r="H187" s="519"/>
      <c r="I187" s="519"/>
      <c r="J187" s="519"/>
      <c r="K187" s="519"/>
      <c r="L187" s="520"/>
      <c r="M187" s="123"/>
      <c r="N187" s="21"/>
      <c r="O187" s="21"/>
      <c r="P187" s="21"/>
      <c r="Q187" s="21"/>
      <c r="R187" s="21"/>
      <c r="S187" s="21"/>
      <c r="T187" s="21"/>
    </row>
    <row r="188" spans="3:25" s="52" customFormat="1">
      <c r="C188" s="113"/>
      <c r="D188" s="521"/>
      <c r="E188" s="522"/>
      <c r="F188" s="522"/>
      <c r="G188" s="522"/>
      <c r="H188" s="522"/>
      <c r="I188" s="522"/>
      <c r="J188" s="522"/>
      <c r="K188" s="522"/>
      <c r="L188" s="523"/>
      <c r="M188" s="123"/>
      <c r="N188" s="21"/>
      <c r="O188" s="21"/>
      <c r="P188" s="21"/>
      <c r="Q188" s="21"/>
      <c r="R188" s="21"/>
      <c r="S188" s="21"/>
      <c r="T188" s="21"/>
    </row>
    <row r="189" spans="3:25" s="52" customFormat="1">
      <c r="C189" s="124"/>
      <c r="D189" s="21"/>
      <c r="E189" s="21"/>
      <c r="F189" s="21"/>
      <c r="G189" s="21"/>
      <c r="H189" s="21"/>
      <c r="I189" s="21"/>
      <c r="J189" s="21"/>
      <c r="K189" s="21"/>
      <c r="L189" s="21"/>
      <c r="M189" s="123"/>
      <c r="N189" s="21"/>
      <c r="O189" s="21"/>
      <c r="P189" s="21"/>
      <c r="Q189" s="21"/>
      <c r="R189" s="21"/>
      <c r="S189" s="21"/>
      <c r="T189" s="21"/>
    </row>
    <row r="190" spans="3:25" s="52" customFormat="1" ht="15.6">
      <c r="C190" s="113"/>
      <c r="D190" s="15" t="s">
        <v>116</v>
      </c>
      <c r="E190" s="21"/>
      <c r="K190" s="21"/>
      <c r="L190" s="21"/>
      <c r="M190" s="123"/>
      <c r="N190" s="21"/>
      <c r="O190" s="21"/>
      <c r="P190" s="21"/>
      <c r="Q190" s="21"/>
      <c r="R190" s="21"/>
      <c r="S190" s="21"/>
      <c r="T190" s="21"/>
    </row>
    <row r="191" spans="3:25" s="52" customFormat="1">
      <c r="C191" s="113"/>
      <c r="D191" s="518"/>
      <c r="E191" s="519"/>
      <c r="F191" s="519"/>
      <c r="G191" s="519"/>
      <c r="H191" s="519"/>
      <c r="I191" s="519"/>
      <c r="J191" s="519"/>
      <c r="K191" s="519"/>
      <c r="L191" s="520"/>
      <c r="M191" s="123"/>
      <c r="N191" s="21"/>
      <c r="O191" s="21"/>
      <c r="P191" s="21"/>
      <c r="Q191" s="21"/>
      <c r="R191" s="21"/>
      <c r="S191" s="21"/>
      <c r="T191" s="21"/>
    </row>
    <row r="192" spans="3:25" s="52" customFormat="1">
      <c r="C192" s="113"/>
      <c r="D192" s="521"/>
      <c r="E192" s="522"/>
      <c r="F192" s="522"/>
      <c r="G192" s="522"/>
      <c r="H192" s="522"/>
      <c r="I192" s="522"/>
      <c r="J192" s="522"/>
      <c r="K192" s="522"/>
      <c r="L192" s="523"/>
      <c r="M192" s="123"/>
      <c r="N192" s="21"/>
      <c r="O192" s="21"/>
      <c r="P192" s="21"/>
      <c r="Q192" s="21"/>
      <c r="R192" s="21"/>
      <c r="S192" s="21"/>
      <c r="T192" s="21"/>
    </row>
    <row r="193" spans="2:20" s="52" customFormat="1" ht="15" thickBot="1">
      <c r="C193" s="125"/>
      <c r="D193" s="126"/>
      <c r="E193" s="126"/>
      <c r="F193" s="126"/>
      <c r="G193" s="126"/>
      <c r="H193" s="126"/>
      <c r="I193" s="126"/>
      <c r="J193" s="126"/>
      <c r="K193" s="126"/>
      <c r="L193" s="126"/>
      <c r="M193" s="127"/>
      <c r="N193" s="21"/>
      <c r="O193" s="21"/>
      <c r="P193" s="21"/>
      <c r="Q193" s="21"/>
      <c r="R193" s="21"/>
      <c r="S193" s="21"/>
      <c r="T193" s="21"/>
    </row>
    <row r="194" spans="2:20" ht="15.6" thickTop="1" thickBot="1">
      <c r="P194" s="92"/>
    </row>
    <row r="195" spans="2:20" s="72" customFormat="1">
      <c r="B195" s="35"/>
      <c r="C195" s="178"/>
      <c r="D195" s="179"/>
      <c r="E195" s="161" t="s">
        <v>118</v>
      </c>
      <c r="F195" s="186" t="s">
        <v>175</v>
      </c>
      <c r="G195" s="186"/>
      <c r="H195" s="186"/>
      <c r="I195" s="186"/>
      <c r="J195" s="186"/>
      <c r="K195" s="186"/>
      <c r="L195" s="186"/>
      <c r="M195" s="163"/>
    </row>
    <row r="196" spans="2:20" s="72" customFormat="1">
      <c r="B196" s="35"/>
      <c r="C196" s="169"/>
      <c r="D196" s="52"/>
      <c r="E196" s="85" t="s">
        <v>107</v>
      </c>
      <c r="F196" s="275" t="s">
        <v>79</v>
      </c>
      <c r="G196" s="275" t="s">
        <v>82</v>
      </c>
      <c r="H196" s="275" t="s">
        <v>83</v>
      </c>
      <c r="I196" s="275"/>
      <c r="J196" s="275"/>
      <c r="K196" s="275"/>
      <c r="L196" s="165"/>
      <c r="M196" s="164"/>
    </row>
    <row r="197" spans="2:20" s="72" customFormat="1">
      <c r="B197" s="35"/>
      <c r="C197" s="169"/>
      <c r="D197" s="52"/>
      <c r="E197" s="52"/>
      <c r="F197" s="158"/>
      <c r="G197" s="158"/>
      <c r="H197" s="158"/>
      <c r="I197" s="165"/>
      <c r="J197" s="165"/>
      <c r="K197" s="165"/>
      <c r="L197" s="165"/>
      <c r="M197" s="164"/>
    </row>
    <row r="198" spans="2:20" s="72" customFormat="1">
      <c r="B198" s="35"/>
      <c r="C198" s="169"/>
      <c r="D198" s="52"/>
      <c r="E198" s="85" t="s">
        <v>109</v>
      </c>
      <c r="F198" s="245" t="s">
        <v>139</v>
      </c>
      <c r="G198" s="245" t="s">
        <v>76</v>
      </c>
      <c r="H198" s="245"/>
      <c r="I198" s="56"/>
      <c r="J198" s="56"/>
      <c r="K198" s="94" t="s">
        <v>145</v>
      </c>
      <c r="L198" s="157">
        <f>+(1+F200)*(1+G200)*(1+H200)-1</f>
        <v>4.4664577957980178E-2</v>
      </c>
      <c r="M198" s="164"/>
    </row>
    <row r="199" spans="2:20" s="72" customFormat="1">
      <c r="B199" s="35"/>
      <c r="C199" s="169"/>
      <c r="D199" s="52"/>
      <c r="E199" s="85"/>
      <c r="F199" s="245" t="s">
        <v>235</v>
      </c>
      <c r="G199" s="245" t="s">
        <v>235</v>
      </c>
      <c r="H199" s="245"/>
      <c r="I199" s="56"/>
      <c r="J199" s="56"/>
      <c r="K199" s="94"/>
      <c r="L199" s="94"/>
      <c r="M199" s="164"/>
    </row>
    <row r="200" spans="2:20" s="72" customFormat="1">
      <c r="B200" s="35"/>
      <c r="C200" s="180"/>
      <c r="D200" s="59"/>
      <c r="E200" s="86"/>
      <c r="F200" s="128">
        <f>IFERROR(IF(F199&gt;0,INDEX($V$60:$W$90,MATCH(F198,$T$60:$T$90,FALSE),MATCH(F199,$V$59:$W$59,FALSE)),VLOOKUP(F198,$D$60:$K$90,6,FALSE)),0)</f>
        <v>3.3333333333333437E-2</v>
      </c>
      <c r="G200" s="128">
        <f t="shared" ref="G200:H200" si="24">IFERROR(IF(G199&gt;0,INDEX($V$60:$W$90,MATCH(G198,$T$60:$T$90,FALSE),MATCH(G199,$V$59:$W$59,FALSE)),VLOOKUP(G198,$D$60:$K$90,6,FALSE)),0)</f>
        <v>1.0965720604496854E-2</v>
      </c>
      <c r="H200" s="128">
        <f t="shared" si="24"/>
        <v>0</v>
      </c>
      <c r="I200" s="128">
        <f>IFERROR(IF(I199&gt;0,INDEX($V$60:$W$87,MATCH(I198,$T$60:$T$87,FALSE),MATCH(I199,$V$59:$W$59,FALSE)),VLOOKUP(I198,$D$60:$K$87,6,FALSE)),0)</f>
        <v>0</v>
      </c>
      <c r="J200" s="90"/>
      <c r="K200" s="90"/>
      <c r="L200" s="60"/>
      <c r="M200" s="166"/>
    </row>
    <row r="201" spans="2:20" s="72" customFormat="1">
      <c r="B201" s="35"/>
      <c r="C201" s="169"/>
      <c r="D201" s="52"/>
      <c r="E201" s="52"/>
      <c r="F201" s="52"/>
      <c r="G201" s="52"/>
      <c r="H201" s="52"/>
      <c r="I201" s="52"/>
      <c r="J201" s="52"/>
      <c r="K201" s="52"/>
      <c r="L201" s="52"/>
      <c r="M201" s="167"/>
    </row>
    <row r="202" spans="2:20" s="72" customFormat="1">
      <c r="B202" s="35"/>
      <c r="C202" s="169"/>
      <c r="D202" s="52"/>
      <c r="E202" s="52"/>
      <c r="F202" s="52"/>
      <c r="G202" s="52"/>
      <c r="H202" s="52"/>
      <c r="I202" s="52"/>
      <c r="J202" s="52"/>
      <c r="K202" s="52"/>
      <c r="L202" s="52"/>
      <c r="M202" s="167"/>
    </row>
    <row r="203" spans="2:20" s="72" customFormat="1" ht="15.6">
      <c r="B203" s="52"/>
      <c r="C203" s="181"/>
      <c r="D203" s="15" t="s">
        <v>103</v>
      </c>
      <c r="E203" s="15"/>
      <c r="F203" s="15"/>
      <c r="G203" s="15"/>
      <c r="H203" s="15"/>
      <c r="I203" s="15"/>
      <c r="J203" s="19"/>
      <c r="K203" s="19"/>
      <c r="L203" s="19"/>
      <c r="M203" s="168"/>
    </row>
    <row r="204" spans="2:20" s="72" customFormat="1">
      <c r="B204" s="52"/>
      <c r="C204" s="169"/>
      <c r="D204" s="53"/>
      <c r="E204" s="53"/>
      <c r="F204" s="53"/>
      <c r="G204" s="53"/>
      <c r="H204" s="53"/>
      <c r="I204" s="96" t="s">
        <v>16</v>
      </c>
      <c r="J204" s="96" t="s">
        <v>108</v>
      </c>
      <c r="K204" s="96" t="s">
        <v>146</v>
      </c>
      <c r="L204" s="97" t="s">
        <v>111</v>
      </c>
      <c r="M204" s="170" t="s">
        <v>113</v>
      </c>
    </row>
    <row r="205" spans="2:20" s="72" customFormat="1">
      <c r="B205" s="52"/>
      <c r="C205" s="169"/>
      <c r="D205" s="258" t="s">
        <v>141</v>
      </c>
      <c r="E205" s="259" t="s">
        <v>176</v>
      </c>
      <c r="F205" s="259"/>
      <c r="G205" s="259"/>
      <c r="H205" s="271"/>
      <c r="I205" s="272">
        <v>100000</v>
      </c>
      <c r="J205" s="98">
        <f t="shared" ref="J205:J217" si="25">+I205*(1+$L$198)</f>
        <v>104466.45779579802</v>
      </c>
      <c r="K205" s="270">
        <v>120000</v>
      </c>
      <c r="L205" s="100">
        <f t="shared" ref="L205:L207" si="26">+K205-J205</f>
        <v>15533.542204201978</v>
      </c>
      <c r="M205" s="171" t="str">
        <f t="shared" ref="M205:M217" si="27">IF(ABS(L205)&gt;$I$41,"NON","OK")</f>
        <v>OK</v>
      </c>
    </row>
    <row r="206" spans="2:20" s="72" customFormat="1">
      <c r="B206" s="52"/>
      <c r="C206" s="169"/>
      <c r="D206" s="262" t="s">
        <v>141</v>
      </c>
      <c r="E206" s="263" t="s">
        <v>177</v>
      </c>
      <c r="F206" s="263"/>
      <c r="G206" s="263"/>
      <c r="H206" s="273"/>
      <c r="I206" s="265">
        <v>200000</v>
      </c>
      <c r="J206" s="102">
        <f t="shared" si="25"/>
        <v>208932.91559159604</v>
      </c>
      <c r="K206" s="237">
        <v>250000</v>
      </c>
      <c r="L206" s="103">
        <f t="shared" si="26"/>
        <v>41067.084408403956</v>
      </c>
      <c r="M206" s="173" t="str">
        <f t="shared" si="27"/>
        <v>NON</v>
      </c>
    </row>
    <row r="207" spans="2:20" s="72" customFormat="1">
      <c r="B207" s="52"/>
      <c r="C207" s="169"/>
      <c r="D207" s="262" t="s">
        <v>141</v>
      </c>
      <c r="E207" s="263" t="s">
        <v>178</v>
      </c>
      <c r="F207" s="263"/>
      <c r="G207" s="263"/>
      <c r="H207" s="273"/>
      <c r="I207" s="261">
        <v>25000</v>
      </c>
      <c r="J207" s="102">
        <f t="shared" si="25"/>
        <v>26116.614448949505</v>
      </c>
      <c r="K207" s="237">
        <v>30000</v>
      </c>
      <c r="L207" s="103">
        <f t="shared" si="26"/>
        <v>3883.3855510504945</v>
      </c>
      <c r="M207" s="173" t="str">
        <f t="shared" si="27"/>
        <v>OK</v>
      </c>
    </row>
    <row r="208" spans="2:20" s="72" customFormat="1">
      <c r="B208" s="52"/>
      <c r="C208" s="169"/>
      <c r="D208" s="262" t="s">
        <v>141</v>
      </c>
      <c r="E208" s="263" t="s">
        <v>179</v>
      </c>
      <c r="F208" s="263"/>
      <c r="G208" s="263"/>
      <c r="H208" s="273"/>
      <c r="I208" s="261">
        <v>25000</v>
      </c>
      <c r="J208" s="102">
        <f t="shared" si="25"/>
        <v>26116.614448949505</v>
      </c>
      <c r="K208" s="237">
        <v>30000</v>
      </c>
      <c r="L208" s="103">
        <f>+K208-J208</f>
        <v>3883.3855510504945</v>
      </c>
      <c r="M208" s="173" t="str">
        <f t="shared" si="27"/>
        <v>OK</v>
      </c>
    </row>
    <row r="209" spans="2:13" s="72" customFormat="1">
      <c r="B209" s="52"/>
      <c r="C209" s="169"/>
      <c r="D209" s="262" t="s">
        <v>141</v>
      </c>
      <c r="E209" s="263" t="s">
        <v>180</v>
      </c>
      <c r="F209" s="263"/>
      <c r="G209" s="263"/>
      <c r="H209" s="273"/>
      <c r="I209" s="261">
        <v>25000</v>
      </c>
      <c r="J209" s="102">
        <f t="shared" si="25"/>
        <v>26116.614448949505</v>
      </c>
      <c r="K209" s="237">
        <v>30000</v>
      </c>
      <c r="L209" s="103">
        <f t="shared" ref="L209:L217" si="28">+K209-J209</f>
        <v>3883.3855510504945</v>
      </c>
      <c r="M209" s="173" t="str">
        <f t="shared" si="27"/>
        <v>OK</v>
      </c>
    </row>
    <row r="210" spans="2:13" s="72" customFormat="1">
      <c r="B210" s="52"/>
      <c r="C210" s="169"/>
      <c r="D210" s="262" t="s">
        <v>141</v>
      </c>
      <c r="E210" s="263" t="s">
        <v>181</v>
      </c>
      <c r="F210" s="263"/>
      <c r="G210" s="263"/>
      <c r="H210" s="273"/>
      <c r="I210" s="261">
        <v>25000</v>
      </c>
      <c r="J210" s="102">
        <f t="shared" si="25"/>
        <v>26116.614448949505</v>
      </c>
      <c r="K210" s="237">
        <v>30000</v>
      </c>
      <c r="L210" s="103">
        <f t="shared" si="28"/>
        <v>3883.3855510504945</v>
      </c>
      <c r="M210" s="173" t="str">
        <f t="shared" si="27"/>
        <v>OK</v>
      </c>
    </row>
    <row r="211" spans="2:13" s="72" customFormat="1">
      <c r="B211" s="52"/>
      <c r="C211" s="169"/>
      <c r="D211" s="262" t="s">
        <v>141</v>
      </c>
      <c r="E211" s="263" t="s">
        <v>182</v>
      </c>
      <c r="F211" s="263"/>
      <c r="G211" s="263"/>
      <c r="H211" s="273"/>
      <c r="I211" s="261">
        <v>25000</v>
      </c>
      <c r="J211" s="102">
        <f t="shared" si="25"/>
        <v>26116.614448949505</v>
      </c>
      <c r="K211" s="237">
        <v>30000</v>
      </c>
      <c r="L211" s="103">
        <f t="shared" si="28"/>
        <v>3883.3855510504945</v>
      </c>
      <c r="M211" s="173" t="str">
        <f t="shared" si="27"/>
        <v>OK</v>
      </c>
    </row>
    <row r="212" spans="2:13" s="72" customFormat="1">
      <c r="B212" s="52"/>
      <c r="C212" s="169"/>
      <c r="D212" s="250"/>
      <c r="E212" s="235" t="s">
        <v>89</v>
      </c>
      <c r="F212" s="235"/>
      <c r="G212" s="235"/>
      <c r="H212" s="251"/>
      <c r="I212" s="253"/>
      <c r="J212" s="102">
        <f t="shared" si="25"/>
        <v>0</v>
      </c>
      <c r="K212" s="237"/>
      <c r="L212" s="103">
        <f t="shared" si="28"/>
        <v>0</v>
      </c>
      <c r="M212" s="173" t="str">
        <f t="shared" si="27"/>
        <v>OK</v>
      </c>
    </row>
    <row r="213" spans="2:13" s="72" customFormat="1">
      <c r="B213" s="52"/>
      <c r="C213" s="169"/>
      <c r="D213" s="250"/>
      <c r="E213" s="235" t="s">
        <v>89</v>
      </c>
      <c r="F213" s="235"/>
      <c r="G213" s="235"/>
      <c r="H213" s="251"/>
      <c r="I213" s="253"/>
      <c r="J213" s="102">
        <f t="shared" si="25"/>
        <v>0</v>
      </c>
      <c r="K213" s="237"/>
      <c r="L213" s="103">
        <f t="shared" si="28"/>
        <v>0</v>
      </c>
      <c r="M213" s="173" t="str">
        <f t="shared" si="27"/>
        <v>OK</v>
      </c>
    </row>
    <row r="214" spans="2:13" s="72" customFormat="1">
      <c r="B214" s="52"/>
      <c r="C214" s="169"/>
      <c r="D214" s="250"/>
      <c r="E214" s="235" t="s">
        <v>89</v>
      </c>
      <c r="F214" s="235"/>
      <c r="G214" s="235"/>
      <c r="H214" s="251"/>
      <c r="I214" s="253"/>
      <c r="J214" s="102">
        <f t="shared" si="25"/>
        <v>0</v>
      </c>
      <c r="K214" s="237"/>
      <c r="L214" s="103">
        <f t="shared" si="28"/>
        <v>0</v>
      </c>
      <c r="M214" s="173" t="str">
        <f t="shared" si="27"/>
        <v>OK</v>
      </c>
    </row>
    <row r="215" spans="2:13" s="72" customFormat="1">
      <c r="B215" s="52"/>
      <c r="C215" s="169"/>
      <c r="D215" s="250"/>
      <c r="E215" s="235" t="s">
        <v>89</v>
      </c>
      <c r="F215" s="235"/>
      <c r="G215" s="235"/>
      <c r="H215" s="251"/>
      <c r="I215" s="253"/>
      <c r="J215" s="102">
        <f t="shared" si="25"/>
        <v>0</v>
      </c>
      <c r="K215" s="237"/>
      <c r="L215" s="103">
        <f t="shared" si="28"/>
        <v>0</v>
      </c>
      <c r="M215" s="173" t="str">
        <f t="shared" si="27"/>
        <v>OK</v>
      </c>
    </row>
    <row r="216" spans="2:13" s="72" customFormat="1">
      <c r="B216" s="52"/>
      <c r="C216" s="169"/>
      <c r="D216" s="250"/>
      <c r="E216" s="235" t="s">
        <v>89</v>
      </c>
      <c r="F216" s="235"/>
      <c r="G216" s="235"/>
      <c r="H216" s="251"/>
      <c r="I216" s="252"/>
      <c r="J216" s="102">
        <f t="shared" si="25"/>
        <v>0</v>
      </c>
      <c r="K216" s="237"/>
      <c r="L216" s="103">
        <f t="shared" si="28"/>
        <v>0</v>
      </c>
      <c r="M216" s="173" t="str">
        <f t="shared" si="27"/>
        <v>OK</v>
      </c>
    </row>
    <row r="217" spans="2:13" s="72" customFormat="1">
      <c r="B217" s="52"/>
      <c r="C217" s="169"/>
      <c r="D217" s="254"/>
      <c r="E217" s="255" t="s">
        <v>89</v>
      </c>
      <c r="F217" s="267"/>
      <c r="G217" s="267"/>
      <c r="H217" s="256"/>
      <c r="I217" s="254"/>
      <c r="J217" s="105">
        <f t="shared" si="25"/>
        <v>0</v>
      </c>
      <c r="K217" s="269"/>
      <c r="L217" s="106">
        <f t="shared" si="28"/>
        <v>0</v>
      </c>
      <c r="M217" s="174" t="str">
        <f t="shared" si="27"/>
        <v>OK</v>
      </c>
    </row>
    <row r="218" spans="2:13" s="72" customFormat="1">
      <c r="B218" s="52"/>
      <c r="C218" s="169"/>
      <c r="D218" s="52"/>
      <c r="E218" s="21"/>
      <c r="F218" s="52"/>
      <c r="G218" s="52"/>
      <c r="H218" s="52"/>
      <c r="I218" s="52"/>
      <c r="J218" s="52"/>
      <c r="K218" s="21"/>
      <c r="L218" s="21"/>
      <c r="M218" s="175"/>
    </row>
    <row r="219" spans="2:13" s="72" customFormat="1" ht="15.6">
      <c r="B219" s="52"/>
      <c r="C219" s="169"/>
      <c r="D219" s="15" t="s">
        <v>112</v>
      </c>
      <c r="E219" s="21"/>
      <c r="F219" s="52"/>
      <c r="G219" s="107" t="s">
        <v>114</v>
      </c>
      <c r="H219" s="52"/>
      <c r="I219" s="52"/>
      <c r="J219" s="52"/>
      <c r="K219" s="21"/>
      <c r="L219" s="21"/>
      <c r="M219" s="175"/>
    </row>
    <row r="220" spans="2:13" s="72" customFormat="1">
      <c r="B220" s="52"/>
      <c r="C220" s="169"/>
      <c r="D220" s="59" t="s">
        <v>115</v>
      </c>
      <c r="E220" s="22"/>
      <c r="F220" s="59"/>
      <c r="G220" s="59"/>
      <c r="H220" s="59"/>
      <c r="I220" s="59"/>
      <c r="J220" s="59"/>
      <c r="K220" s="22"/>
      <c r="L220" s="22"/>
      <c r="M220" s="175"/>
    </row>
    <row r="221" spans="2:13" s="72" customFormat="1">
      <c r="B221" s="52"/>
      <c r="C221" s="169"/>
      <c r="D221" s="518"/>
      <c r="E221" s="519"/>
      <c r="F221" s="519"/>
      <c r="G221" s="519"/>
      <c r="H221" s="519"/>
      <c r="I221" s="519"/>
      <c r="J221" s="519"/>
      <c r="K221" s="519"/>
      <c r="L221" s="520"/>
      <c r="M221" s="175"/>
    </row>
    <row r="222" spans="2:13" s="72" customFormat="1">
      <c r="B222" s="52"/>
      <c r="C222" s="169"/>
      <c r="D222" s="521"/>
      <c r="E222" s="522"/>
      <c r="F222" s="522"/>
      <c r="G222" s="522"/>
      <c r="H222" s="522"/>
      <c r="I222" s="522"/>
      <c r="J222" s="522"/>
      <c r="K222" s="522"/>
      <c r="L222" s="523"/>
      <c r="M222" s="175"/>
    </row>
    <row r="223" spans="2:13" s="72" customFormat="1">
      <c r="B223" s="52"/>
      <c r="C223" s="172"/>
      <c r="D223" s="21"/>
      <c r="E223" s="21"/>
      <c r="F223" s="21"/>
      <c r="G223" s="21"/>
      <c r="H223" s="21"/>
      <c r="I223" s="21"/>
      <c r="J223" s="21"/>
      <c r="K223" s="21"/>
      <c r="L223" s="21"/>
      <c r="M223" s="175"/>
    </row>
    <row r="224" spans="2:13" s="72" customFormat="1" ht="15.6">
      <c r="B224" s="52"/>
      <c r="C224" s="169"/>
      <c r="D224" s="15" t="s">
        <v>116</v>
      </c>
      <c r="E224" s="21"/>
      <c r="F224" s="52"/>
      <c r="G224" s="52"/>
      <c r="H224" s="52"/>
      <c r="I224" s="52"/>
      <c r="J224" s="52"/>
      <c r="K224" s="21"/>
      <c r="L224" s="21"/>
      <c r="M224" s="175"/>
    </row>
    <row r="225" spans="2:16" s="72" customFormat="1">
      <c r="B225" s="52"/>
      <c r="C225" s="169"/>
      <c r="D225" s="518"/>
      <c r="E225" s="519"/>
      <c r="F225" s="519"/>
      <c r="G225" s="519"/>
      <c r="H225" s="519"/>
      <c r="I225" s="519"/>
      <c r="J225" s="519"/>
      <c r="K225" s="519"/>
      <c r="L225" s="520"/>
      <c r="M225" s="175"/>
    </row>
    <row r="226" spans="2:16" s="72" customFormat="1">
      <c r="B226" s="52"/>
      <c r="C226" s="169"/>
      <c r="D226" s="521"/>
      <c r="E226" s="522"/>
      <c r="F226" s="522"/>
      <c r="G226" s="522"/>
      <c r="H226" s="522"/>
      <c r="I226" s="522"/>
      <c r="J226" s="522"/>
      <c r="K226" s="522"/>
      <c r="L226" s="523"/>
      <c r="M226" s="175"/>
    </row>
    <row r="227" spans="2:16" s="72" customFormat="1" ht="15" thickBot="1">
      <c r="B227" s="52"/>
      <c r="C227" s="182"/>
      <c r="D227" s="176"/>
      <c r="E227" s="176"/>
      <c r="F227" s="176"/>
      <c r="G227" s="176"/>
      <c r="H227" s="176"/>
      <c r="I227" s="176"/>
      <c r="J227" s="176"/>
      <c r="K227" s="176"/>
      <c r="L227" s="176"/>
      <c r="M227" s="177"/>
    </row>
    <row r="228" spans="2:16" ht="15" thickBot="1">
      <c r="P228" s="92"/>
    </row>
    <row r="229" spans="2:16" s="72" customFormat="1" ht="15" thickTop="1">
      <c r="B229" s="35"/>
      <c r="C229" s="108"/>
      <c r="D229" s="109"/>
      <c r="E229" s="110" t="s">
        <v>118</v>
      </c>
      <c r="F229" s="160" t="s">
        <v>183</v>
      </c>
      <c r="G229" s="160"/>
      <c r="H229" s="160"/>
      <c r="I229" s="160"/>
      <c r="J229" s="160"/>
      <c r="K229" s="160"/>
      <c r="L229" s="111"/>
      <c r="M229" s="112"/>
    </row>
    <row r="230" spans="2:16" s="72" customFormat="1">
      <c r="B230" s="35"/>
      <c r="C230" s="113"/>
      <c r="D230" s="52"/>
      <c r="E230" s="85" t="s">
        <v>107</v>
      </c>
      <c r="F230" s="275" t="s">
        <v>79</v>
      </c>
      <c r="G230" s="275" t="s">
        <v>82</v>
      </c>
      <c r="H230" s="275" t="s">
        <v>83</v>
      </c>
      <c r="I230" s="275"/>
      <c r="J230" s="275"/>
      <c r="K230" s="275"/>
      <c r="L230" s="56"/>
      <c r="M230" s="114"/>
    </row>
    <row r="231" spans="2:16" s="72" customFormat="1">
      <c r="B231" s="35"/>
      <c r="C231" s="113"/>
      <c r="D231" s="52"/>
      <c r="E231" s="52"/>
      <c r="F231" s="60"/>
      <c r="G231" s="60"/>
      <c r="H231" s="60"/>
      <c r="I231" s="56"/>
      <c r="J231" s="56"/>
      <c r="K231" s="56"/>
      <c r="L231" s="56"/>
      <c r="M231" s="114"/>
    </row>
    <row r="232" spans="2:16" s="72" customFormat="1">
      <c r="B232" s="35"/>
      <c r="C232" s="113"/>
      <c r="D232" s="52"/>
      <c r="E232" s="85" t="s">
        <v>109</v>
      </c>
      <c r="F232" s="245" t="s">
        <v>184</v>
      </c>
      <c r="G232" s="245" t="s">
        <v>76</v>
      </c>
      <c r="H232" s="245"/>
      <c r="I232" s="56"/>
      <c r="J232" s="56"/>
      <c r="K232" s="94" t="s">
        <v>145</v>
      </c>
      <c r="L232" s="157">
        <f>+(1+F234)*(1+G234)*(1+H234)-1</f>
        <v>0.11206229266494661</v>
      </c>
      <c r="M232" s="114"/>
    </row>
    <row r="233" spans="2:16" s="72" customFormat="1">
      <c r="B233" s="35"/>
      <c r="C233" s="113"/>
      <c r="D233" s="52"/>
      <c r="E233" s="85"/>
      <c r="F233" s="245" t="s">
        <v>235</v>
      </c>
      <c r="G233" s="245" t="s">
        <v>235</v>
      </c>
      <c r="H233" s="245"/>
      <c r="I233" s="56"/>
      <c r="J233" s="56"/>
      <c r="K233" s="94"/>
      <c r="L233" s="94"/>
      <c r="M233" s="114"/>
    </row>
    <row r="234" spans="2:16" s="72" customFormat="1">
      <c r="B234" s="35"/>
      <c r="C234" s="115"/>
      <c r="D234" s="59"/>
      <c r="E234" s="86"/>
      <c r="F234" s="128">
        <f>IFERROR(IF(F233&gt;0,INDEX($V$60:$W$90,MATCH(F232,$T$60:$T$90,FALSE),MATCH(F233,$V$59:$W$59,FALSE)),VLOOKUP(F232,$D$60:$K$90,6,FALSE)),0)</f>
        <v>0.10000000000000009</v>
      </c>
      <c r="G234" s="128">
        <f t="shared" ref="G234:H234" si="29">IFERROR(IF(G233&gt;0,INDEX($V$60:$W$90,MATCH(G232,$T$60:$T$90,FALSE),MATCH(G233,$V$59:$W$59,FALSE)),VLOOKUP(G232,$D$60:$K$90,6,FALSE)),0)</f>
        <v>1.0965720604496854E-2</v>
      </c>
      <c r="H234" s="128">
        <f t="shared" si="29"/>
        <v>0</v>
      </c>
      <c r="I234" s="128">
        <f>IFERROR(IF(I233&gt;0,INDEX($V$60:$W$87,MATCH(I232,$T$60:$T$87,FALSE),MATCH(I233,$V$59:$W$59,FALSE)),VLOOKUP(I232,$D$60:$K$87,6,FALSE)),0)</f>
        <v>0</v>
      </c>
      <c r="J234" s="90"/>
      <c r="K234" s="90"/>
      <c r="L234" s="60"/>
      <c r="M234" s="116"/>
    </row>
    <row r="235" spans="2:16" s="72" customFormat="1">
      <c r="B235" s="35"/>
      <c r="C235" s="113"/>
      <c r="D235" s="52"/>
      <c r="E235" s="52"/>
      <c r="F235" s="52"/>
      <c r="G235" s="52"/>
      <c r="H235" s="52"/>
      <c r="I235" s="52"/>
      <c r="J235" s="52"/>
      <c r="K235" s="52"/>
      <c r="L235" s="52"/>
      <c r="M235" s="117"/>
    </row>
    <row r="236" spans="2:16" s="72" customFormat="1">
      <c r="B236" s="35"/>
      <c r="C236" s="113"/>
      <c r="D236" s="52"/>
      <c r="E236" s="52"/>
      <c r="F236" s="52"/>
      <c r="G236" s="52"/>
      <c r="H236" s="52"/>
      <c r="I236" s="52"/>
      <c r="J236" s="52"/>
      <c r="K236" s="52"/>
      <c r="L236" s="52"/>
      <c r="M236" s="117"/>
    </row>
    <row r="237" spans="2:16" s="72" customFormat="1" ht="15.6">
      <c r="B237" s="52"/>
      <c r="C237" s="118"/>
      <c r="D237" s="15" t="s">
        <v>103</v>
      </c>
      <c r="E237" s="15"/>
      <c r="F237" s="15"/>
      <c r="G237" s="15"/>
      <c r="H237" s="15"/>
      <c r="I237" s="15"/>
      <c r="J237" s="19"/>
      <c r="K237" s="19"/>
      <c r="L237" s="19"/>
      <c r="M237" s="119"/>
    </row>
    <row r="238" spans="2:16" s="72" customFormat="1">
      <c r="B238" s="52"/>
      <c r="C238" s="113"/>
      <c r="D238" s="187"/>
      <c r="E238" s="187"/>
      <c r="F238" s="187"/>
      <c r="G238" s="187"/>
      <c r="H238" s="187"/>
      <c r="I238" s="183" t="s">
        <v>16</v>
      </c>
      <c r="J238" s="183" t="s">
        <v>108</v>
      </c>
      <c r="K238" s="183" t="s">
        <v>146</v>
      </c>
      <c r="L238" s="184" t="s">
        <v>111</v>
      </c>
      <c r="M238" s="188" t="s">
        <v>113</v>
      </c>
    </row>
    <row r="239" spans="2:16" s="72" customFormat="1">
      <c r="B239" s="52"/>
      <c r="C239" s="113"/>
      <c r="D239" s="258" t="s">
        <v>141</v>
      </c>
      <c r="E239" s="259" t="s">
        <v>186</v>
      </c>
      <c r="F239" s="259"/>
      <c r="G239" s="259"/>
      <c r="H239" s="251"/>
      <c r="I239" s="272">
        <v>100000</v>
      </c>
      <c r="J239" s="98">
        <f>+I239*(1+$L$232)</f>
        <v>111206.22926649466</v>
      </c>
      <c r="K239" s="270">
        <v>120000</v>
      </c>
      <c r="L239" s="103">
        <f t="shared" ref="L239:L241" si="30">+K239-J239</f>
        <v>8793.7707335053419</v>
      </c>
      <c r="M239" s="122" t="str">
        <f t="shared" ref="M239:M252" si="31">IF(ABS(L239)&gt;$I$41,"NON","OK")</f>
        <v>OK</v>
      </c>
    </row>
    <row r="240" spans="2:16" s="72" customFormat="1">
      <c r="B240" s="52"/>
      <c r="C240" s="113"/>
      <c r="D240" s="262" t="s">
        <v>141</v>
      </c>
      <c r="E240" s="274" t="s">
        <v>187</v>
      </c>
      <c r="F240" s="274"/>
      <c r="G240" s="274"/>
      <c r="H240" s="251"/>
      <c r="I240" s="265">
        <v>200000</v>
      </c>
      <c r="J240" s="102">
        <f t="shared" ref="J240:J252" si="32">+I240*(1+$L$232)</f>
        <v>222412.45853298932</v>
      </c>
      <c r="K240" s="237">
        <v>250000</v>
      </c>
      <c r="L240" s="103">
        <f t="shared" si="30"/>
        <v>27587.541467010684</v>
      </c>
      <c r="M240" s="122" t="str">
        <f t="shared" si="31"/>
        <v>OK</v>
      </c>
    </row>
    <row r="241" spans="2:13" s="72" customFormat="1">
      <c r="B241" s="52"/>
      <c r="C241" s="113"/>
      <c r="D241" s="262" t="s">
        <v>141</v>
      </c>
      <c r="E241" s="274" t="s">
        <v>188</v>
      </c>
      <c r="F241" s="274"/>
      <c r="G241" s="274"/>
      <c r="H241" s="251"/>
      <c r="I241" s="261">
        <v>25000</v>
      </c>
      <c r="J241" s="102">
        <f t="shared" si="32"/>
        <v>27801.557316623665</v>
      </c>
      <c r="K241" s="237">
        <v>30000</v>
      </c>
      <c r="L241" s="103">
        <f t="shared" si="30"/>
        <v>2198.4426833763355</v>
      </c>
      <c r="M241" s="122" t="str">
        <f t="shared" si="31"/>
        <v>OK</v>
      </c>
    </row>
    <row r="242" spans="2:13" s="72" customFormat="1">
      <c r="B242" s="52"/>
      <c r="C242" s="113"/>
      <c r="D242" s="262" t="s">
        <v>141</v>
      </c>
      <c r="E242" s="274" t="s">
        <v>189</v>
      </c>
      <c r="F242" s="274"/>
      <c r="G242" s="274"/>
      <c r="H242" s="251"/>
      <c r="I242" s="261">
        <v>25000</v>
      </c>
      <c r="J242" s="102">
        <f t="shared" si="32"/>
        <v>27801.557316623665</v>
      </c>
      <c r="K242" s="237">
        <v>30000</v>
      </c>
      <c r="L242" s="103">
        <f>+K242-J242</f>
        <v>2198.4426833763355</v>
      </c>
      <c r="M242" s="122" t="str">
        <f t="shared" si="31"/>
        <v>OK</v>
      </c>
    </row>
    <row r="243" spans="2:13" s="72" customFormat="1">
      <c r="B243" s="52"/>
      <c r="C243" s="113"/>
      <c r="D243" s="262" t="s">
        <v>141</v>
      </c>
      <c r="E243" s="274" t="s">
        <v>190</v>
      </c>
      <c r="F243" s="274"/>
      <c r="G243" s="274"/>
      <c r="H243" s="251"/>
      <c r="I243" s="261">
        <v>25000</v>
      </c>
      <c r="J243" s="102">
        <f t="shared" si="32"/>
        <v>27801.557316623665</v>
      </c>
      <c r="K243" s="237">
        <v>30000</v>
      </c>
      <c r="L243" s="103">
        <f t="shared" ref="L243:L252" si="33">+K243-J243</f>
        <v>2198.4426833763355</v>
      </c>
      <c r="M243" s="122" t="str">
        <f t="shared" si="31"/>
        <v>OK</v>
      </c>
    </row>
    <row r="244" spans="2:13" s="72" customFormat="1">
      <c r="B244" s="52"/>
      <c r="C244" s="113"/>
      <c r="D244" s="262" t="s">
        <v>141</v>
      </c>
      <c r="E244" s="274" t="s">
        <v>191</v>
      </c>
      <c r="F244" s="274"/>
      <c r="G244" s="274"/>
      <c r="H244" s="251"/>
      <c r="I244" s="261">
        <v>25000</v>
      </c>
      <c r="J244" s="102">
        <f t="shared" si="32"/>
        <v>27801.557316623665</v>
      </c>
      <c r="K244" s="237">
        <v>30000</v>
      </c>
      <c r="L244" s="103">
        <f t="shared" si="33"/>
        <v>2198.4426833763355</v>
      </c>
      <c r="M244" s="122" t="str">
        <f t="shared" si="31"/>
        <v>OK</v>
      </c>
    </row>
    <row r="245" spans="2:13" s="72" customFormat="1">
      <c r="B245" s="52"/>
      <c r="C245" s="113"/>
      <c r="D245" s="262" t="s">
        <v>141</v>
      </c>
      <c r="E245" s="274" t="s">
        <v>192</v>
      </c>
      <c r="F245" s="274"/>
      <c r="G245" s="274"/>
      <c r="H245" s="251"/>
      <c r="I245" s="261">
        <v>25000</v>
      </c>
      <c r="J245" s="102">
        <f t="shared" si="32"/>
        <v>27801.557316623665</v>
      </c>
      <c r="K245" s="237">
        <v>30000</v>
      </c>
      <c r="L245" s="103">
        <f t="shared" si="33"/>
        <v>2198.4426833763355</v>
      </c>
      <c r="M245" s="122" t="str">
        <f t="shared" si="31"/>
        <v>OK</v>
      </c>
    </row>
    <row r="246" spans="2:13" s="72" customFormat="1">
      <c r="B246" s="52"/>
      <c r="C246" s="113"/>
      <c r="D246" s="262" t="s">
        <v>141</v>
      </c>
      <c r="E246" s="274" t="s">
        <v>193</v>
      </c>
      <c r="F246" s="274"/>
      <c r="G246" s="274"/>
      <c r="H246" s="251"/>
      <c r="I246" s="253"/>
      <c r="J246" s="102">
        <f t="shared" si="32"/>
        <v>0</v>
      </c>
      <c r="K246" s="237"/>
      <c r="L246" s="103">
        <f t="shared" si="33"/>
        <v>0</v>
      </c>
      <c r="M246" s="122" t="str">
        <f t="shared" si="31"/>
        <v>OK</v>
      </c>
    </row>
    <row r="247" spans="2:13" s="72" customFormat="1">
      <c r="B247" s="52"/>
      <c r="C247" s="113"/>
      <c r="D247" s="250"/>
      <c r="E247" s="235" t="s">
        <v>89</v>
      </c>
      <c r="F247" s="235"/>
      <c r="G247" s="235"/>
      <c r="H247" s="251"/>
      <c r="I247" s="253"/>
      <c r="J247" s="102">
        <f t="shared" si="32"/>
        <v>0</v>
      </c>
      <c r="K247" s="237"/>
      <c r="L247" s="103">
        <f t="shared" si="33"/>
        <v>0</v>
      </c>
      <c r="M247" s="122" t="str">
        <f t="shared" si="31"/>
        <v>OK</v>
      </c>
    </row>
    <row r="248" spans="2:13" s="72" customFormat="1">
      <c r="B248" s="52"/>
      <c r="C248" s="113"/>
      <c r="D248" s="250"/>
      <c r="E248" s="235" t="s">
        <v>89</v>
      </c>
      <c r="F248" s="235"/>
      <c r="G248" s="235"/>
      <c r="H248" s="251"/>
      <c r="I248" s="253"/>
      <c r="J248" s="102">
        <f t="shared" si="32"/>
        <v>0</v>
      </c>
      <c r="K248" s="237"/>
      <c r="L248" s="103">
        <f t="shared" si="33"/>
        <v>0</v>
      </c>
      <c r="M248" s="122" t="str">
        <f t="shared" si="31"/>
        <v>OK</v>
      </c>
    </row>
    <row r="249" spans="2:13" s="72" customFormat="1">
      <c r="B249" s="52"/>
      <c r="C249" s="113"/>
      <c r="D249" s="250"/>
      <c r="E249" s="235" t="s">
        <v>89</v>
      </c>
      <c r="F249" s="235"/>
      <c r="G249" s="235"/>
      <c r="H249" s="251"/>
      <c r="I249" s="253"/>
      <c r="J249" s="102">
        <f t="shared" si="32"/>
        <v>0</v>
      </c>
      <c r="K249" s="237"/>
      <c r="L249" s="103">
        <f t="shared" si="33"/>
        <v>0</v>
      </c>
      <c r="M249" s="122" t="str">
        <f t="shared" si="31"/>
        <v>OK</v>
      </c>
    </row>
    <row r="250" spans="2:13" s="72" customFormat="1">
      <c r="B250" s="52"/>
      <c r="C250" s="113"/>
      <c r="D250" s="250"/>
      <c r="E250" s="235" t="s">
        <v>89</v>
      </c>
      <c r="F250" s="235"/>
      <c r="G250" s="235"/>
      <c r="H250" s="251"/>
      <c r="I250" s="253"/>
      <c r="J250" s="102">
        <f t="shared" si="32"/>
        <v>0</v>
      </c>
      <c r="K250" s="237"/>
      <c r="L250" s="103">
        <f t="shared" si="33"/>
        <v>0</v>
      </c>
      <c r="M250" s="122" t="str">
        <f t="shared" si="31"/>
        <v>OK</v>
      </c>
    </row>
    <row r="251" spans="2:13" s="72" customFormat="1">
      <c r="B251" s="52"/>
      <c r="C251" s="113"/>
      <c r="D251" s="250"/>
      <c r="E251" s="235" t="s">
        <v>89</v>
      </c>
      <c r="F251" s="235"/>
      <c r="G251" s="235"/>
      <c r="H251" s="251"/>
      <c r="I251" s="252"/>
      <c r="J251" s="102">
        <f t="shared" si="32"/>
        <v>0</v>
      </c>
      <c r="K251" s="237"/>
      <c r="L251" s="103">
        <f t="shared" si="33"/>
        <v>0</v>
      </c>
      <c r="M251" s="122" t="str">
        <f t="shared" si="31"/>
        <v>OK</v>
      </c>
    </row>
    <row r="252" spans="2:13" s="72" customFormat="1">
      <c r="B252" s="52"/>
      <c r="C252" s="113"/>
      <c r="D252" s="254"/>
      <c r="E252" s="255" t="s">
        <v>89</v>
      </c>
      <c r="F252" s="267"/>
      <c r="G252" s="267"/>
      <c r="H252" s="256"/>
      <c r="I252" s="254"/>
      <c r="J252" s="105">
        <f t="shared" si="32"/>
        <v>0</v>
      </c>
      <c r="K252" s="269"/>
      <c r="L252" s="106">
        <f t="shared" si="33"/>
        <v>0</v>
      </c>
      <c r="M252" s="141" t="str">
        <f t="shared" si="31"/>
        <v>OK</v>
      </c>
    </row>
    <row r="253" spans="2:13" s="72" customFormat="1">
      <c r="B253" s="52"/>
      <c r="C253" s="113"/>
      <c r="D253" s="52"/>
      <c r="E253" s="21"/>
      <c r="F253" s="52"/>
      <c r="G253" s="52"/>
      <c r="H253" s="52"/>
      <c r="I253" s="52"/>
      <c r="J253" s="52"/>
      <c r="K253" s="21"/>
      <c r="L253" s="21"/>
      <c r="M253" s="123"/>
    </row>
    <row r="254" spans="2:13" s="72" customFormat="1" ht="15.6">
      <c r="B254" s="52"/>
      <c r="C254" s="113"/>
      <c r="D254" s="15" t="s">
        <v>112</v>
      </c>
      <c r="E254" s="21"/>
      <c r="F254" s="52"/>
      <c r="G254" s="107" t="s">
        <v>114</v>
      </c>
      <c r="H254" s="52"/>
      <c r="I254" s="52"/>
      <c r="J254" s="52"/>
      <c r="K254" s="21"/>
      <c r="L254" s="21"/>
      <c r="M254" s="123"/>
    </row>
    <row r="255" spans="2:13" s="72" customFormat="1">
      <c r="B255" s="52"/>
      <c r="C255" s="113"/>
      <c r="D255" s="59" t="s">
        <v>115</v>
      </c>
      <c r="E255" s="22"/>
      <c r="F255" s="59"/>
      <c r="G255" s="59"/>
      <c r="H255" s="59"/>
      <c r="I255" s="59"/>
      <c r="J255" s="59"/>
      <c r="K255" s="22"/>
      <c r="L255" s="22"/>
      <c r="M255" s="123"/>
    </row>
    <row r="256" spans="2:13" s="72" customFormat="1">
      <c r="B256" s="52"/>
      <c r="C256" s="113"/>
      <c r="D256" s="518"/>
      <c r="E256" s="519"/>
      <c r="F256" s="519"/>
      <c r="G256" s="519"/>
      <c r="H256" s="519"/>
      <c r="I256" s="519"/>
      <c r="J256" s="519"/>
      <c r="K256" s="519"/>
      <c r="L256" s="520"/>
      <c r="M256" s="123"/>
    </row>
    <row r="257" spans="2:16" s="72" customFormat="1">
      <c r="B257" s="52"/>
      <c r="C257" s="113"/>
      <c r="D257" s="521"/>
      <c r="E257" s="522"/>
      <c r="F257" s="522"/>
      <c r="G257" s="522"/>
      <c r="H257" s="522"/>
      <c r="I257" s="522"/>
      <c r="J257" s="522"/>
      <c r="K257" s="522"/>
      <c r="L257" s="523"/>
      <c r="M257" s="123"/>
    </row>
    <row r="258" spans="2:16" s="72" customFormat="1">
      <c r="B258" s="52"/>
      <c r="C258" s="124"/>
      <c r="D258" s="21"/>
      <c r="E258" s="21"/>
      <c r="F258" s="21"/>
      <c r="G258" s="21"/>
      <c r="H258" s="21"/>
      <c r="I258" s="21"/>
      <c r="J258" s="21"/>
      <c r="K258" s="21"/>
      <c r="L258" s="21"/>
      <c r="M258" s="123"/>
    </row>
    <row r="259" spans="2:16" s="72" customFormat="1" ht="15.6">
      <c r="B259" s="52"/>
      <c r="C259" s="113"/>
      <c r="D259" s="15" t="s">
        <v>116</v>
      </c>
      <c r="E259" s="21"/>
      <c r="F259" s="52"/>
      <c r="G259" s="52"/>
      <c r="H259" s="52"/>
      <c r="I259" s="52"/>
      <c r="J259" s="52"/>
      <c r="K259" s="21"/>
      <c r="L259" s="21"/>
      <c r="M259" s="123"/>
    </row>
    <row r="260" spans="2:16" s="72" customFormat="1">
      <c r="B260" s="52"/>
      <c r="C260" s="113"/>
      <c r="D260" s="518"/>
      <c r="E260" s="519"/>
      <c r="F260" s="519"/>
      <c r="G260" s="519"/>
      <c r="H260" s="519"/>
      <c r="I260" s="519"/>
      <c r="J260" s="519"/>
      <c r="K260" s="519"/>
      <c r="L260" s="520"/>
      <c r="M260" s="123"/>
    </row>
    <row r="261" spans="2:16" s="72" customFormat="1">
      <c r="B261" s="52"/>
      <c r="C261" s="113"/>
      <c r="D261" s="521"/>
      <c r="E261" s="522"/>
      <c r="F261" s="522"/>
      <c r="G261" s="522"/>
      <c r="H261" s="522"/>
      <c r="I261" s="522"/>
      <c r="J261" s="522"/>
      <c r="K261" s="522"/>
      <c r="L261" s="523"/>
      <c r="M261" s="123"/>
    </row>
    <row r="262" spans="2:16" s="72" customFormat="1" ht="15" thickBot="1">
      <c r="B262" s="52"/>
      <c r="C262" s="125"/>
      <c r="D262" s="126"/>
      <c r="E262" s="126"/>
      <c r="F262" s="126"/>
      <c r="G262" s="126"/>
      <c r="H262" s="126"/>
      <c r="I262" s="126"/>
      <c r="J262" s="126"/>
      <c r="K262" s="126"/>
      <c r="L262" s="126"/>
      <c r="M262" s="127"/>
    </row>
    <row r="263" spans="2:16" ht="15.6" thickTop="1" thickBot="1">
      <c r="P263" s="92"/>
    </row>
    <row r="264" spans="2:16" s="72" customFormat="1" ht="15" thickTop="1">
      <c r="B264" s="35"/>
      <c r="C264" s="108"/>
      <c r="D264" s="109"/>
      <c r="E264" s="110" t="s">
        <v>118</v>
      </c>
      <c r="F264" s="517" t="s">
        <v>119</v>
      </c>
      <c r="G264" s="517"/>
      <c r="H264" s="517"/>
      <c r="I264" s="517"/>
      <c r="J264" s="517"/>
      <c r="K264" s="517"/>
      <c r="L264" s="111"/>
      <c r="M264" s="112"/>
    </row>
    <row r="265" spans="2:16" s="72" customFormat="1">
      <c r="B265" s="35"/>
      <c r="C265" s="113"/>
      <c r="D265" s="52"/>
      <c r="E265" s="85" t="s">
        <v>107</v>
      </c>
      <c r="F265" s="245"/>
      <c r="G265" s="245"/>
      <c r="H265" s="245"/>
      <c r="I265" s="245"/>
      <c r="J265" s="245"/>
      <c r="K265" s="245"/>
      <c r="L265" s="56"/>
      <c r="M265" s="114"/>
    </row>
    <row r="266" spans="2:16" s="72" customFormat="1">
      <c r="B266" s="35"/>
      <c r="C266" s="113"/>
      <c r="D266" s="52"/>
      <c r="E266" s="52"/>
      <c r="F266" s="60"/>
      <c r="G266" s="60"/>
      <c r="H266" s="60"/>
      <c r="I266" s="56"/>
      <c r="J266" s="56"/>
      <c r="K266" s="56"/>
      <c r="L266" s="56"/>
      <c r="M266" s="114"/>
    </row>
    <row r="267" spans="2:16" s="72" customFormat="1">
      <c r="B267" s="35"/>
      <c r="C267" s="113"/>
      <c r="D267" s="52"/>
      <c r="E267" s="85" t="s">
        <v>109</v>
      </c>
      <c r="F267" s="245"/>
      <c r="G267" s="245"/>
      <c r="H267" s="245"/>
      <c r="I267" s="56"/>
      <c r="J267" s="56"/>
      <c r="K267" s="94" t="s">
        <v>145</v>
      </c>
      <c r="L267" s="157">
        <f>+(1+F269)*(1+G269)*(1+H269)-1</f>
        <v>0</v>
      </c>
      <c r="M267" s="114"/>
    </row>
    <row r="268" spans="2:16" s="72" customFormat="1">
      <c r="B268" s="35"/>
      <c r="C268" s="113"/>
      <c r="D268" s="52"/>
      <c r="E268" s="85"/>
      <c r="F268" s="245"/>
      <c r="G268" s="245"/>
      <c r="H268" s="245"/>
      <c r="I268" s="56"/>
      <c r="J268" s="56"/>
      <c r="K268" s="94"/>
      <c r="L268" s="94"/>
      <c r="M268" s="114"/>
    </row>
    <row r="269" spans="2:16" s="72" customFormat="1">
      <c r="B269" s="35"/>
      <c r="C269" s="115"/>
      <c r="D269" s="59"/>
      <c r="E269" s="86"/>
      <c r="F269" s="128">
        <f>IFERROR(IF(F268&gt;0,INDEX($V$60:$W$90,MATCH(F267,$T$60:$T$90,FALSE),MATCH(F268,$V$59:$W$59,FALSE)),VLOOKUP(F267,$D$60:$K$90,6,FALSE)),0)</f>
        <v>0</v>
      </c>
      <c r="G269" s="128">
        <f t="shared" ref="G269:H269" si="34">IFERROR(IF(G268&gt;0,INDEX($V$60:$W$90,MATCH(G267,$T$60:$T$90,FALSE),MATCH(G268,$V$59:$W$59,FALSE)),VLOOKUP(G267,$D$60:$K$90,6,FALSE)),0)</f>
        <v>0</v>
      </c>
      <c r="H269" s="128">
        <f t="shared" si="34"/>
        <v>0</v>
      </c>
      <c r="I269" s="128">
        <f>IFERROR(IF(I268&gt;0,INDEX($V$60:$W$87,MATCH(I267,$T$60:$T$87,FALSE),MATCH(I268,$V$59:$W$59,FALSE)),VLOOKUP(I267,$D$60:$K$87,6,FALSE)),0)</f>
        <v>0</v>
      </c>
      <c r="J269" s="90"/>
      <c r="K269" s="90"/>
      <c r="L269" s="60"/>
      <c r="M269" s="116"/>
    </row>
    <row r="270" spans="2:16" s="72" customFormat="1">
      <c r="B270" s="35"/>
      <c r="C270" s="113"/>
      <c r="D270" s="52"/>
      <c r="E270" s="52"/>
      <c r="F270" s="52"/>
      <c r="G270" s="52"/>
      <c r="H270" s="52"/>
      <c r="I270" s="52"/>
      <c r="J270" s="52"/>
      <c r="K270" s="52"/>
      <c r="L270" s="52"/>
      <c r="M270" s="117"/>
    </row>
    <row r="271" spans="2:16" s="72" customFormat="1">
      <c r="B271" s="35"/>
      <c r="C271" s="113"/>
      <c r="D271" s="52"/>
      <c r="E271" s="52"/>
      <c r="F271" s="52"/>
      <c r="G271" s="52"/>
      <c r="H271" s="52"/>
      <c r="I271" s="52"/>
      <c r="J271" s="52"/>
      <c r="K271" s="52"/>
      <c r="L271" s="52"/>
      <c r="M271" s="117"/>
    </row>
    <row r="272" spans="2:16" s="72" customFormat="1" ht="15.6">
      <c r="B272" s="52"/>
      <c r="C272" s="118"/>
      <c r="D272" s="15" t="s">
        <v>103</v>
      </c>
      <c r="E272" s="15"/>
      <c r="F272" s="15"/>
      <c r="G272" s="15"/>
      <c r="H272" s="15"/>
      <c r="I272" s="15"/>
      <c r="J272" s="19"/>
      <c r="K272" s="19"/>
      <c r="L272" s="19"/>
      <c r="M272" s="119"/>
    </row>
    <row r="273" spans="2:13" s="72" customFormat="1">
      <c r="B273" s="52"/>
      <c r="C273" s="113"/>
      <c r="D273" s="187"/>
      <c r="E273" s="187"/>
      <c r="F273" s="187"/>
      <c r="G273" s="187"/>
      <c r="H273" s="187"/>
      <c r="I273" s="183" t="s">
        <v>16</v>
      </c>
      <c r="J273" s="183" t="s">
        <v>108</v>
      </c>
      <c r="K273" s="183" t="s">
        <v>146</v>
      </c>
      <c r="L273" s="184" t="s">
        <v>111</v>
      </c>
      <c r="M273" s="188" t="s">
        <v>113</v>
      </c>
    </row>
    <row r="274" spans="2:13" s="72" customFormat="1">
      <c r="B274" s="52"/>
      <c r="C274" s="113"/>
      <c r="D274" s="250"/>
      <c r="E274" s="235" t="s">
        <v>89</v>
      </c>
      <c r="F274" s="235"/>
      <c r="G274" s="235"/>
      <c r="H274" s="251"/>
      <c r="I274" s="253"/>
      <c r="J274" s="101">
        <f>+I274*(1+$L$267)</f>
        <v>0</v>
      </c>
      <c r="K274" s="252"/>
      <c r="L274" s="103">
        <f t="shared" ref="L274:L276" si="35">+K274-J274</f>
        <v>0</v>
      </c>
      <c r="M274" s="122" t="str">
        <f t="shared" ref="M274:M282" si="36">IF(ABS(L274)&gt;$I$41,"NON","OK")</f>
        <v>OK</v>
      </c>
    </row>
    <row r="275" spans="2:13" s="72" customFormat="1">
      <c r="B275" s="52"/>
      <c r="C275" s="113"/>
      <c r="D275" s="250"/>
      <c r="E275" s="235" t="s">
        <v>89</v>
      </c>
      <c r="F275" s="235"/>
      <c r="G275" s="235"/>
      <c r="H275" s="251"/>
      <c r="I275" s="253"/>
      <c r="J275" s="102">
        <f t="shared" ref="J275:J282" si="37">+I275*(1+$L$267)</f>
        <v>0</v>
      </c>
      <c r="K275" s="252"/>
      <c r="L275" s="103">
        <f t="shared" si="35"/>
        <v>0</v>
      </c>
      <c r="M275" s="122" t="str">
        <f t="shared" si="36"/>
        <v>OK</v>
      </c>
    </row>
    <row r="276" spans="2:13" s="72" customFormat="1">
      <c r="B276" s="52"/>
      <c r="C276" s="113"/>
      <c r="D276" s="250"/>
      <c r="E276" s="235" t="s">
        <v>89</v>
      </c>
      <c r="F276" s="235"/>
      <c r="G276" s="235"/>
      <c r="H276" s="251"/>
      <c r="I276" s="253"/>
      <c r="J276" s="102">
        <f t="shared" si="37"/>
        <v>0</v>
      </c>
      <c r="K276" s="237"/>
      <c r="L276" s="103">
        <f t="shared" si="35"/>
        <v>0</v>
      </c>
      <c r="M276" s="122" t="str">
        <f t="shared" si="36"/>
        <v>OK</v>
      </c>
    </row>
    <row r="277" spans="2:13" s="72" customFormat="1">
      <c r="B277" s="52"/>
      <c r="C277" s="113"/>
      <c r="D277" s="250"/>
      <c r="E277" s="235" t="s">
        <v>89</v>
      </c>
      <c r="F277" s="235"/>
      <c r="G277" s="235"/>
      <c r="H277" s="251"/>
      <c r="I277" s="253"/>
      <c r="J277" s="102">
        <f t="shared" si="37"/>
        <v>0</v>
      </c>
      <c r="K277" s="237"/>
      <c r="L277" s="103">
        <f>+K277-J277</f>
        <v>0</v>
      </c>
      <c r="M277" s="122" t="str">
        <f t="shared" si="36"/>
        <v>OK</v>
      </c>
    </row>
    <row r="278" spans="2:13" s="72" customFormat="1">
      <c r="B278" s="52"/>
      <c r="C278" s="113"/>
      <c r="D278" s="250"/>
      <c r="E278" s="235" t="s">
        <v>89</v>
      </c>
      <c r="F278" s="235"/>
      <c r="G278" s="235"/>
      <c r="H278" s="251"/>
      <c r="I278" s="253"/>
      <c r="J278" s="102">
        <f t="shared" si="37"/>
        <v>0</v>
      </c>
      <c r="K278" s="237"/>
      <c r="L278" s="103">
        <f t="shared" ref="L278:L282" si="38">+K278-J278</f>
        <v>0</v>
      </c>
      <c r="M278" s="122" t="str">
        <f t="shared" si="36"/>
        <v>OK</v>
      </c>
    </row>
    <row r="279" spans="2:13" s="72" customFormat="1">
      <c r="B279" s="52"/>
      <c r="C279" s="113"/>
      <c r="D279" s="250"/>
      <c r="E279" s="235" t="s">
        <v>89</v>
      </c>
      <c r="F279" s="235"/>
      <c r="G279" s="235"/>
      <c r="H279" s="251"/>
      <c r="I279" s="253"/>
      <c r="J279" s="102">
        <f t="shared" si="37"/>
        <v>0</v>
      </c>
      <c r="K279" s="237"/>
      <c r="L279" s="103">
        <f t="shared" si="38"/>
        <v>0</v>
      </c>
      <c r="M279" s="122" t="str">
        <f t="shared" si="36"/>
        <v>OK</v>
      </c>
    </row>
    <row r="280" spans="2:13" s="72" customFormat="1">
      <c r="B280" s="52"/>
      <c r="C280" s="113"/>
      <c r="D280" s="250"/>
      <c r="E280" s="235" t="s">
        <v>89</v>
      </c>
      <c r="F280" s="235"/>
      <c r="G280" s="235"/>
      <c r="H280" s="251"/>
      <c r="I280" s="253"/>
      <c r="J280" s="102">
        <f t="shared" si="37"/>
        <v>0</v>
      </c>
      <c r="K280" s="237"/>
      <c r="L280" s="103">
        <f t="shared" si="38"/>
        <v>0</v>
      </c>
      <c r="M280" s="122" t="str">
        <f t="shared" si="36"/>
        <v>OK</v>
      </c>
    </row>
    <row r="281" spans="2:13" s="72" customFormat="1">
      <c r="B281" s="52"/>
      <c r="C281" s="113"/>
      <c r="D281" s="250"/>
      <c r="E281" s="235" t="s">
        <v>89</v>
      </c>
      <c r="F281" s="235"/>
      <c r="G281" s="235"/>
      <c r="H281" s="251"/>
      <c r="I281" s="252"/>
      <c r="J281" s="102">
        <f t="shared" si="37"/>
        <v>0</v>
      </c>
      <c r="K281" s="237"/>
      <c r="L281" s="103">
        <f t="shared" si="38"/>
        <v>0</v>
      </c>
      <c r="M281" s="122" t="str">
        <f t="shared" si="36"/>
        <v>OK</v>
      </c>
    </row>
    <row r="282" spans="2:13" s="72" customFormat="1">
      <c r="B282" s="52"/>
      <c r="C282" s="113"/>
      <c r="D282" s="254"/>
      <c r="E282" s="255" t="s">
        <v>89</v>
      </c>
      <c r="F282" s="267"/>
      <c r="G282" s="267"/>
      <c r="H282" s="256"/>
      <c r="I282" s="254"/>
      <c r="J282" s="105">
        <f t="shared" si="37"/>
        <v>0</v>
      </c>
      <c r="K282" s="269"/>
      <c r="L282" s="106">
        <f t="shared" si="38"/>
        <v>0</v>
      </c>
      <c r="M282" s="141" t="str">
        <f t="shared" si="36"/>
        <v>OK</v>
      </c>
    </row>
    <row r="283" spans="2:13" s="72" customFormat="1">
      <c r="B283" s="52"/>
      <c r="C283" s="113"/>
      <c r="D283" s="52"/>
      <c r="E283" s="21"/>
      <c r="F283" s="52"/>
      <c r="G283" s="52"/>
      <c r="H283" s="52"/>
      <c r="I283" s="52"/>
      <c r="J283" s="52"/>
      <c r="K283" s="21"/>
      <c r="L283" s="21"/>
      <c r="M283" s="123"/>
    </row>
    <row r="284" spans="2:13" s="72" customFormat="1" ht="15.6">
      <c r="B284" s="52"/>
      <c r="C284" s="113"/>
      <c r="D284" s="15" t="s">
        <v>112</v>
      </c>
      <c r="E284" s="21"/>
      <c r="F284" s="52"/>
      <c r="G284" s="107" t="s">
        <v>114</v>
      </c>
      <c r="H284" s="52"/>
      <c r="I284" s="52"/>
      <c r="J284" s="52"/>
      <c r="K284" s="21"/>
      <c r="L284" s="21"/>
      <c r="M284" s="123"/>
    </row>
    <row r="285" spans="2:13" s="72" customFormat="1">
      <c r="B285" s="52"/>
      <c r="C285" s="113"/>
      <c r="D285" s="59" t="s">
        <v>115</v>
      </c>
      <c r="E285" s="22"/>
      <c r="F285" s="59"/>
      <c r="G285" s="59"/>
      <c r="H285" s="59"/>
      <c r="I285" s="59"/>
      <c r="J285" s="59"/>
      <c r="K285" s="22"/>
      <c r="L285" s="22"/>
      <c r="M285" s="123"/>
    </row>
    <row r="286" spans="2:13" s="72" customFormat="1">
      <c r="B286" s="52"/>
      <c r="C286" s="113"/>
      <c r="D286" s="518"/>
      <c r="E286" s="519"/>
      <c r="F286" s="519"/>
      <c r="G286" s="519"/>
      <c r="H286" s="519"/>
      <c r="I286" s="519"/>
      <c r="J286" s="519"/>
      <c r="K286" s="519"/>
      <c r="L286" s="520"/>
      <c r="M286" s="123"/>
    </row>
    <row r="287" spans="2:13" s="72" customFormat="1">
      <c r="B287" s="52"/>
      <c r="C287" s="113"/>
      <c r="D287" s="521"/>
      <c r="E287" s="522"/>
      <c r="F287" s="522"/>
      <c r="G287" s="522"/>
      <c r="H287" s="522"/>
      <c r="I287" s="522"/>
      <c r="J287" s="522"/>
      <c r="K287" s="522"/>
      <c r="L287" s="523"/>
      <c r="M287" s="123"/>
    </row>
    <row r="288" spans="2:13" s="72" customFormat="1">
      <c r="B288" s="52"/>
      <c r="C288" s="124"/>
      <c r="D288" s="21"/>
      <c r="E288" s="21"/>
      <c r="F288" s="21"/>
      <c r="G288" s="21"/>
      <c r="H288" s="21"/>
      <c r="I288" s="21"/>
      <c r="J288" s="21"/>
      <c r="K288" s="21"/>
      <c r="L288" s="21"/>
      <c r="M288" s="123"/>
    </row>
    <row r="289" spans="2:16" s="72" customFormat="1" ht="15.6">
      <c r="B289" s="52"/>
      <c r="C289" s="113"/>
      <c r="D289" s="15" t="s">
        <v>116</v>
      </c>
      <c r="E289" s="21"/>
      <c r="F289" s="52"/>
      <c r="G289" s="52"/>
      <c r="H289" s="52"/>
      <c r="I289" s="52"/>
      <c r="J289" s="52"/>
      <c r="K289" s="21"/>
      <c r="L289" s="21"/>
      <c r="M289" s="123"/>
    </row>
    <row r="290" spans="2:16" s="72" customFormat="1">
      <c r="B290" s="52"/>
      <c r="C290" s="113"/>
      <c r="D290" s="518"/>
      <c r="E290" s="519"/>
      <c r="F290" s="519"/>
      <c r="G290" s="519"/>
      <c r="H290" s="519"/>
      <c r="I290" s="519"/>
      <c r="J290" s="519"/>
      <c r="K290" s="519"/>
      <c r="L290" s="520"/>
      <c r="M290" s="123"/>
    </row>
    <row r="291" spans="2:16" s="72" customFormat="1">
      <c r="B291" s="52"/>
      <c r="C291" s="113"/>
      <c r="D291" s="521"/>
      <c r="E291" s="522"/>
      <c r="F291" s="522"/>
      <c r="G291" s="522"/>
      <c r="H291" s="522"/>
      <c r="I291" s="522"/>
      <c r="J291" s="522"/>
      <c r="K291" s="522"/>
      <c r="L291" s="523"/>
      <c r="M291" s="123"/>
    </row>
    <row r="292" spans="2:16" s="72" customFormat="1" ht="15" thickBot="1">
      <c r="B292" s="52"/>
      <c r="C292" s="125"/>
      <c r="D292" s="126"/>
      <c r="E292" s="126"/>
      <c r="F292" s="126"/>
      <c r="G292" s="126"/>
      <c r="H292" s="126"/>
      <c r="I292" s="126"/>
      <c r="J292" s="126"/>
      <c r="K292" s="126"/>
      <c r="L292" s="126"/>
      <c r="M292" s="127"/>
    </row>
    <row r="293" spans="2:16" ht="15.6" thickTop="1" thickBot="1">
      <c r="P293" s="92"/>
    </row>
    <row r="294" spans="2:16" s="72" customFormat="1" ht="15" thickTop="1">
      <c r="B294" s="35"/>
      <c r="C294" s="108"/>
      <c r="D294" s="109"/>
      <c r="E294" s="110" t="s">
        <v>118</v>
      </c>
      <c r="F294" s="517" t="s">
        <v>119</v>
      </c>
      <c r="G294" s="517"/>
      <c r="H294" s="517"/>
      <c r="I294" s="517"/>
      <c r="J294" s="517"/>
      <c r="K294" s="517"/>
      <c r="L294" s="111"/>
      <c r="M294" s="112"/>
    </row>
    <row r="295" spans="2:16" s="72" customFormat="1">
      <c r="B295" s="35"/>
      <c r="C295" s="113"/>
      <c r="D295" s="52"/>
      <c r="E295" s="85" t="s">
        <v>107</v>
      </c>
      <c r="F295" s="245"/>
      <c r="G295" s="245"/>
      <c r="H295" s="245"/>
      <c r="I295" s="245"/>
      <c r="J295" s="245"/>
      <c r="K295" s="245"/>
      <c r="L295" s="56"/>
      <c r="M295" s="114"/>
    </row>
    <row r="296" spans="2:16" s="72" customFormat="1">
      <c r="B296" s="35"/>
      <c r="C296" s="113"/>
      <c r="D296" s="52"/>
      <c r="E296" s="52"/>
      <c r="F296" s="60"/>
      <c r="G296" s="60"/>
      <c r="H296" s="60"/>
      <c r="I296" s="56"/>
      <c r="J296" s="56"/>
      <c r="K296" s="56"/>
      <c r="L296" s="56"/>
      <c r="M296" s="114"/>
    </row>
    <row r="297" spans="2:16" s="72" customFormat="1">
      <c r="B297" s="35"/>
      <c r="C297" s="113"/>
      <c r="D297" s="52"/>
      <c r="E297" s="85" t="s">
        <v>109</v>
      </c>
      <c r="F297" s="245"/>
      <c r="G297" s="245"/>
      <c r="H297" s="245"/>
      <c r="I297" s="56"/>
      <c r="J297" s="56"/>
      <c r="K297" s="94" t="s">
        <v>145</v>
      </c>
      <c r="L297" s="157">
        <f>+(1+F299)*(1+G299)*(1+H299)-1</f>
        <v>0</v>
      </c>
      <c r="M297" s="114"/>
    </row>
    <row r="298" spans="2:16" s="72" customFormat="1">
      <c r="B298" s="35"/>
      <c r="C298" s="113"/>
      <c r="D298" s="52"/>
      <c r="E298" s="85"/>
      <c r="F298" s="245"/>
      <c r="G298" s="245"/>
      <c r="H298" s="245"/>
      <c r="I298" s="56"/>
      <c r="J298" s="56"/>
      <c r="K298" s="94"/>
      <c r="L298" s="94"/>
      <c r="M298" s="114"/>
    </row>
    <row r="299" spans="2:16" s="72" customFormat="1">
      <c r="B299" s="35"/>
      <c r="C299" s="115"/>
      <c r="D299" s="59"/>
      <c r="E299" s="86"/>
      <c r="F299" s="128">
        <f t="shared" ref="F299:H299" si="39">IFERROR(IF(F298&gt;0,INDEX($V$60:$W$90,MATCH(F297,$T$60:$T$90,FALSE),MATCH(F298,$V$59:$W$59,FALSE)),VLOOKUP(F297,$D$60:$K$90,6,FALSE)),0)</f>
        <v>0</v>
      </c>
      <c r="G299" s="128">
        <f t="shared" si="39"/>
        <v>0</v>
      </c>
      <c r="H299" s="128">
        <f t="shared" si="39"/>
        <v>0</v>
      </c>
      <c r="I299" s="128">
        <f>IFERROR(IF(I298&gt;0,INDEX($V$60:$W$87,MATCH(I297,$T$60:$T$87,FALSE),MATCH(I298,$V$59:$W$59,FALSE)),VLOOKUP(I297,$D$60:$K$87,6,FALSE)),0)</f>
        <v>0</v>
      </c>
      <c r="J299" s="90"/>
      <c r="K299" s="90"/>
      <c r="L299" s="60"/>
      <c r="M299" s="116"/>
    </row>
    <row r="300" spans="2:16" s="72" customFormat="1">
      <c r="B300" s="35"/>
      <c r="C300" s="113"/>
      <c r="D300" s="52"/>
      <c r="E300" s="52"/>
      <c r="F300" s="52"/>
      <c r="G300" s="52"/>
      <c r="H300" s="52"/>
      <c r="I300" s="52"/>
      <c r="J300" s="52"/>
      <c r="K300" s="52"/>
      <c r="L300" s="52"/>
      <c r="M300" s="117"/>
    </row>
    <row r="301" spans="2:16" s="72" customFormat="1">
      <c r="B301" s="35"/>
      <c r="C301" s="113"/>
      <c r="D301" s="52"/>
      <c r="E301" s="52"/>
      <c r="F301" s="52"/>
      <c r="G301" s="52"/>
      <c r="H301" s="52"/>
      <c r="I301" s="52"/>
      <c r="J301" s="52"/>
      <c r="K301" s="52"/>
      <c r="L301" s="52"/>
      <c r="M301" s="117"/>
    </row>
    <row r="302" spans="2:16" s="72" customFormat="1" ht="15.6">
      <c r="B302" s="52"/>
      <c r="C302" s="118"/>
      <c r="D302" s="15" t="s">
        <v>103</v>
      </c>
      <c r="E302" s="15"/>
      <c r="F302" s="15"/>
      <c r="G302" s="15"/>
      <c r="H302" s="15"/>
      <c r="I302" s="15"/>
      <c r="J302" s="19"/>
      <c r="K302" s="19"/>
      <c r="L302" s="19"/>
      <c r="M302" s="119"/>
    </row>
    <row r="303" spans="2:16" s="72" customFormat="1">
      <c r="B303" s="52"/>
      <c r="C303" s="113"/>
      <c r="D303" s="187"/>
      <c r="E303" s="187"/>
      <c r="F303" s="187"/>
      <c r="G303" s="187"/>
      <c r="H303" s="187"/>
      <c r="I303" s="183" t="s">
        <v>16</v>
      </c>
      <c r="J303" s="183" t="s">
        <v>108</v>
      </c>
      <c r="K303" s="183" t="s">
        <v>146</v>
      </c>
      <c r="L303" s="184" t="s">
        <v>111</v>
      </c>
      <c r="M303" s="188" t="s">
        <v>113</v>
      </c>
    </row>
    <row r="304" spans="2:16" s="72" customFormat="1">
      <c r="B304" s="52"/>
      <c r="C304" s="113"/>
      <c r="D304" s="250"/>
      <c r="E304" s="235" t="s">
        <v>89</v>
      </c>
      <c r="F304" s="235"/>
      <c r="G304" s="235"/>
      <c r="H304" s="251"/>
      <c r="I304" s="253"/>
      <c r="J304" s="101">
        <f>+I304*(1+$L$297)</f>
        <v>0</v>
      </c>
      <c r="K304" s="252"/>
      <c r="L304" s="103">
        <f t="shared" ref="L304:L306" si="40">+K304-J304</f>
        <v>0</v>
      </c>
      <c r="M304" s="122" t="str">
        <f t="shared" ref="M304:M312" si="41">IF(ABS(L304)&gt;$I$41,"NON","OK")</f>
        <v>OK</v>
      </c>
    </row>
    <row r="305" spans="2:13" s="72" customFormat="1">
      <c r="B305" s="52"/>
      <c r="C305" s="113"/>
      <c r="D305" s="250"/>
      <c r="E305" s="235" t="s">
        <v>89</v>
      </c>
      <c r="F305" s="235"/>
      <c r="G305" s="235"/>
      <c r="H305" s="251"/>
      <c r="I305" s="253"/>
      <c r="J305" s="102">
        <f t="shared" ref="J305:J312" si="42">+I305*(1+$L$297)</f>
        <v>0</v>
      </c>
      <c r="K305" s="252"/>
      <c r="L305" s="103">
        <f t="shared" si="40"/>
        <v>0</v>
      </c>
      <c r="M305" s="122" t="str">
        <f t="shared" si="41"/>
        <v>OK</v>
      </c>
    </row>
    <row r="306" spans="2:13" s="72" customFormat="1">
      <c r="B306" s="52"/>
      <c r="C306" s="113"/>
      <c r="D306" s="250"/>
      <c r="E306" s="235" t="s">
        <v>89</v>
      </c>
      <c r="F306" s="235"/>
      <c r="G306" s="235"/>
      <c r="H306" s="251"/>
      <c r="I306" s="253"/>
      <c r="J306" s="102">
        <f t="shared" si="42"/>
        <v>0</v>
      </c>
      <c r="K306" s="237"/>
      <c r="L306" s="103">
        <f t="shared" si="40"/>
        <v>0</v>
      </c>
      <c r="M306" s="122" t="str">
        <f t="shared" si="41"/>
        <v>OK</v>
      </c>
    </row>
    <row r="307" spans="2:13" s="72" customFormat="1">
      <c r="B307" s="52"/>
      <c r="C307" s="113"/>
      <c r="D307" s="250"/>
      <c r="E307" s="235" t="s">
        <v>89</v>
      </c>
      <c r="F307" s="235"/>
      <c r="G307" s="235"/>
      <c r="H307" s="251"/>
      <c r="I307" s="253"/>
      <c r="J307" s="102">
        <f t="shared" si="42"/>
        <v>0</v>
      </c>
      <c r="K307" s="237"/>
      <c r="L307" s="103">
        <f>+K307-J307</f>
        <v>0</v>
      </c>
      <c r="M307" s="122" t="str">
        <f t="shared" si="41"/>
        <v>OK</v>
      </c>
    </row>
    <row r="308" spans="2:13" s="72" customFormat="1">
      <c r="B308" s="52"/>
      <c r="C308" s="113"/>
      <c r="D308" s="250"/>
      <c r="E308" s="235" t="s">
        <v>89</v>
      </c>
      <c r="F308" s="235"/>
      <c r="G308" s="235"/>
      <c r="H308" s="251"/>
      <c r="I308" s="253"/>
      <c r="J308" s="102">
        <f t="shared" si="42"/>
        <v>0</v>
      </c>
      <c r="K308" s="237"/>
      <c r="L308" s="103">
        <f t="shared" ref="L308:L312" si="43">+K308-J308</f>
        <v>0</v>
      </c>
      <c r="M308" s="122" t="str">
        <f t="shared" si="41"/>
        <v>OK</v>
      </c>
    </row>
    <row r="309" spans="2:13" s="72" customFormat="1">
      <c r="B309" s="52"/>
      <c r="C309" s="113"/>
      <c r="D309" s="250"/>
      <c r="E309" s="235" t="s">
        <v>89</v>
      </c>
      <c r="F309" s="235"/>
      <c r="G309" s="235"/>
      <c r="H309" s="251"/>
      <c r="I309" s="253"/>
      <c r="J309" s="102">
        <f t="shared" si="42"/>
        <v>0</v>
      </c>
      <c r="K309" s="237"/>
      <c r="L309" s="103">
        <f t="shared" si="43"/>
        <v>0</v>
      </c>
      <c r="M309" s="122" t="str">
        <f t="shared" si="41"/>
        <v>OK</v>
      </c>
    </row>
    <row r="310" spans="2:13" s="72" customFormat="1">
      <c r="B310" s="52"/>
      <c r="C310" s="113"/>
      <c r="D310" s="250"/>
      <c r="E310" s="235" t="s">
        <v>89</v>
      </c>
      <c r="F310" s="235"/>
      <c r="G310" s="235"/>
      <c r="H310" s="251"/>
      <c r="I310" s="253"/>
      <c r="J310" s="102">
        <f t="shared" si="42"/>
        <v>0</v>
      </c>
      <c r="K310" s="237"/>
      <c r="L310" s="103">
        <f t="shared" si="43"/>
        <v>0</v>
      </c>
      <c r="M310" s="122" t="str">
        <f t="shared" si="41"/>
        <v>OK</v>
      </c>
    </row>
    <row r="311" spans="2:13" s="72" customFormat="1">
      <c r="B311" s="52"/>
      <c r="C311" s="113"/>
      <c r="D311" s="250"/>
      <c r="E311" s="235" t="s">
        <v>89</v>
      </c>
      <c r="F311" s="235"/>
      <c r="G311" s="235"/>
      <c r="H311" s="251"/>
      <c r="I311" s="252"/>
      <c r="J311" s="102">
        <f t="shared" si="42"/>
        <v>0</v>
      </c>
      <c r="K311" s="237"/>
      <c r="L311" s="103">
        <f t="shared" si="43"/>
        <v>0</v>
      </c>
      <c r="M311" s="122" t="str">
        <f t="shared" si="41"/>
        <v>OK</v>
      </c>
    </row>
    <row r="312" spans="2:13" s="72" customFormat="1">
      <c r="B312" s="52"/>
      <c r="C312" s="113"/>
      <c r="D312" s="254"/>
      <c r="E312" s="255" t="s">
        <v>89</v>
      </c>
      <c r="F312" s="267"/>
      <c r="G312" s="267"/>
      <c r="H312" s="256"/>
      <c r="I312" s="254"/>
      <c r="J312" s="105">
        <f t="shared" si="42"/>
        <v>0</v>
      </c>
      <c r="K312" s="269"/>
      <c r="L312" s="106">
        <f t="shared" si="43"/>
        <v>0</v>
      </c>
      <c r="M312" s="141" t="str">
        <f t="shared" si="41"/>
        <v>OK</v>
      </c>
    </row>
    <row r="313" spans="2:13" s="72" customFormat="1">
      <c r="B313" s="52"/>
      <c r="C313" s="113"/>
      <c r="D313" s="52"/>
      <c r="E313" s="21"/>
      <c r="F313" s="52"/>
      <c r="G313" s="52"/>
      <c r="H313" s="52"/>
      <c r="I313" s="52"/>
      <c r="J313" s="52"/>
      <c r="K313" s="21"/>
      <c r="L313" s="21"/>
      <c r="M313" s="123"/>
    </row>
    <row r="314" spans="2:13" s="72" customFormat="1" ht="15.6">
      <c r="B314" s="52"/>
      <c r="C314" s="113"/>
      <c r="D314" s="15" t="s">
        <v>112</v>
      </c>
      <c r="E314" s="21"/>
      <c r="F314" s="52"/>
      <c r="G314" s="107" t="s">
        <v>114</v>
      </c>
      <c r="H314" s="52"/>
      <c r="I314" s="52"/>
      <c r="J314" s="52"/>
      <c r="K314" s="21"/>
      <c r="L314" s="21"/>
      <c r="M314" s="123"/>
    </row>
    <row r="315" spans="2:13" s="72" customFormat="1">
      <c r="B315" s="52"/>
      <c r="C315" s="113"/>
      <c r="D315" s="59" t="s">
        <v>115</v>
      </c>
      <c r="E315" s="22"/>
      <c r="F315" s="59"/>
      <c r="G315" s="59"/>
      <c r="H315" s="59"/>
      <c r="I315" s="59"/>
      <c r="J315" s="59"/>
      <c r="K315" s="22"/>
      <c r="L315" s="22"/>
      <c r="M315" s="123"/>
    </row>
    <row r="316" spans="2:13" s="72" customFormat="1">
      <c r="B316" s="52"/>
      <c r="C316" s="113"/>
      <c r="D316" s="518"/>
      <c r="E316" s="519"/>
      <c r="F316" s="519"/>
      <c r="G316" s="519"/>
      <c r="H316" s="519"/>
      <c r="I316" s="519"/>
      <c r="J316" s="519"/>
      <c r="K316" s="519"/>
      <c r="L316" s="520"/>
      <c r="M316" s="123"/>
    </row>
    <row r="317" spans="2:13" s="72" customFormat="1">
      <c r="B317" s="52"/>
      <c r="C317" s="113"/>
      <c r="D317" s="521"/>
      <c r="E317" s="522"/>
      <c r="F317" s="522"/>
      <c r="G317" s="522"/>
      <c r="H317" s="522"/>
      <c r="I317" s="522"/>
      <c r="J317" s="522"/>
      <c r="K317" s="522"/>
      <c r="L317" s="523"/>
      <c r="M317" s="123"/>
    </row>
    <row r="318" spans="2:13" s="72" customFormat="1">
      <c r="B318" s="52"/>
      <c r="C318" s="124"/>
      <c r="D318" s="21"/>
      <c r="E318" s="21"/>
      <c r="F318" s="21"/>
      <c r="G318" s="21"/>
      <c r="H318" s="21"/>
      <c r="I318" s="21"/>
      <c r="J318" s="21"/>
      <c r="K318" s="21"/>
      <c r="L318" s="21"/>
      <c r="M318" s="123"/>
    </row>
    <row r="319" spans="2:13" s="72" customFormat="1" ht="15.6">
      <c r="B319" s="52"/>
      <c r="C319" s="113"/>
      <c r="D319" s="15" t="s">
        <v>116</v>
      </c>
      <c r="E319" s="21"/>
      <c r="F319" s="52"/>
      <c r="G319" s="52"/>
      <c r="H319" s="52"/>
      <c r="I319" s="52"/>
      <c r="J319" s="52"/>
      <c r="K319" s="21"/>
      <c r="L319" s="21"/>
      <c r="M319" s="123"/>
    </row>
    <row r="320" spans="2:13" s="72" customFormat="1">
      <c r="B320" s="52"/>
      <c r="C320" s="113"/>
      <c r="D320" s="518"/>
      <c r="E320" s="519"/>
      <c r="F320" s="519"/>
      <c r="G320" s="519"/>
      <c r="H320" s="519"/>
      <c r="I320" s="519"/>
      <c r="J320" s="519"/>
      <c r="K320" s="519"/>
      <c r="L320" s="520"/>
      <c r="M320" s="123"/>
    </row>
    <row r="321" spans="2:13" s="72" customFormat="1">
      <c r="B321" s="52"/>
      <c r="C321" s="113"/>
      <c r="D321" s="521"/>
      <c r="E321" s="522"/>
      <c r="F321" s="522"/>
      <c r="G321" s="522"/>
      <c r="H321" s="522"/>
      <c r="I321" s="522"/>
      <c r="J321" s="522"/>
      <c r="K321" s="522"/>
      <c r="L321" s="523"/>
      <c r="M321" s="123"/>
    </row>
    <row r="322" spans="2:13" s="72" customFormat="1" ht="15" thickBot="1">
      <c r="B322" s="52"/>
      <c r="C322" s="125"/>
      <c r="D322" s="126"/>
      <c r="E322" s="126"/>
      <c r="F322" s="126"/>
      <c r="G322" s="126"/>
      <c r="H322" s="126"/>
      <c r="I322" s="126"/>
      <c r="J322" s="126"/>
      <c r="K322" s="126"/>
      <c r="L322" s="126"/>
      <c r="M322" s="127"/>
    </row>
    <row r="323" spans="2:13" ht="15" thickTop="1"/>
  </sheetData>
  <sheetProtection sheet="1" objects="1" scenarios="1" formatRows="0"/>
  <mergeCells count="75">
    <mergeCell ref="C1:G1"/>
    <mergeCell ref="C2:D2"/>
    <mergeCell ref="A4:M4"/>
    <mergeCell ref="D30:I30"/>
    <mergeCell ref="D8:G8"/>
    <mergeCell ref="K8:M13"/>
    <mergeCell ref="D9:H9"/>
    <mergeCell ref="L1:M1"/>
    <mergeCell ref="L2:M2"/>
    <mergeCell ref="D34:M34"/>
    <mergeCell ref="L49:M53"/>
    <mergeCell ref="D50:D53"/>
    <mergeCell ref="D15:G15"/>
    <mergeCell ref="K15:M26"/>
    <mergeCell ref="D46:M46"/>
    <mergeCell ref="L48:M48"/>
    <mergeCell ref="K40:M41"/>
    <mergeCell ref="D37:M37"/>
    <mergeCell ref="E41:H41"/>
    <mergeCell ref="D39:M39"/>
    <mergeCell ref="D28:I28"/>
    <mergeCell ref="K28:M30"/>
    <mergeCell ref="L68:R68"/>
    <mergeCell ref="L58:R58"/>
    <mergeCell ref="V58:W58"/>
    <mergeCell ref="L59:R59"/>
    <mergeCell ref="L60:R60"/>
    <mergeCell ref="L61:R61"/>
    <mergeCell ref="L62:R62"/>
    <mergeCell ref="L63:R63"/>
    <mergeCell ref="L64:R64"/>
    <mergeCell ref="L65:R65"/>
    <mergeCell ref="L66:R66"/>
    <mergeCell ref="L67:R67"/>
    <mergeCell ref="L80:R80"/>
    <mergeCell ref="L69:R69"/>
    <mergeCell ref="L70:R70"/>
    <mergeCell ref="L71:R71"/>
    <mergeCell ref="L72:R72"/>
    <mergeCell ref="L73:R73"/>
    <mergeCell ref="L74:R74"/>
    <mergeCell ref="L75:R75"/>
    <mergeCell ref="L76:R76"/>
    <mergeCell ref="L77:R77"/>
    <mergeCell ref="L78:R78"/>
    <mergeCell ref="L79:R79"/>
    <mergeCell ref="D316:L317"/>
    <mergeCell ref="D320:L321"/>
    <mergeCell ref="F264:K264"/>
    <mergeCell ref="D124:L125"/>
    <mergeCell ref="F128:K128"/>
    <mergeCell ref="D158:L159"/>
    <mergeCell ref="D162:L163"/>
    <mergeCell ref="F166:K166"/>
    <mergeCell ref="D187:L188"/>
    <mergeCell ref="D191:L192"/>
    <mergeCell ref="D221:L222"/>
    <mergeCell ref="D225:L226"/>
    <mergeCell ref="D256:L257"/>
    <mergeCell ref="D260:L261"/>
    <mergeCell ref="D286:L287"/>
    <mergeCell ref="D290:L291"/>
    <mergeCell ref="F294:K294"/>
    <mergeCell ref="D120:L121"/>
    <mergeCell ref="L81:R81"/>
    <mergeCell ref="L82:R82"/>
    <mergeCell ref="L83:R83"/>
    <mergeCell ref="L84:R84"/>
    <mergeCell ref="L85:R85"/>
    <mergeCell ref="L86:R86"/>
    <mergeCell ref="L87:R87"/>
    <mergeCell ref="L88:R88"/>
    <mergeCell ref="L89:R89"/>
    <mergeCell ref="L90:R90"/>
    <mergeCell ref="F99:K99"/>
  </mergeCells>
  <conditionalFormatting sqref="E111:E116 E88 E75:E76 E72 Z76 Z72 Z78 E78">
    <cfRule type="containsText" dxfId="150" priority="92" operator="containsText" text="Autres à compléter">
      <formula>NOT(ISERROR(SEARCH("Autres à compléter",E72)))</formula>
    </cfRule>
  </conditionalFormatting>
  <conditionalFormatting sqref="E82:E83">
    <cfRule type="containsText" dxfId="149" priority="91" operator="containsText" text="Autres à compléter">
      <formula>NOT(ISERROR(SEARCH("Autres à compléter",E82)))</formula>
    </cfRule>
  </conditionalFormatting>
  <conditionalFormatting sqref="E79:E80">
    <cfRule type="containsText" dxfId="148" priority="90" operator="containsText" text="Autres à compléter">
      <formula>NOT(ISERROR(SEARCH("Autres à compléter",E79)))</formula>
    </cfRule>
  </conditionalFormatting>
  <conditionalFormatting sqref="E89">
    <cfRule type="containsText" dxfId="147" priority="89" operator="containsText" text="Autres à compléter">
      <formula>NOT(ISERROR(SEARCH("Autres à compléter",E89)))</formula>
    </cfRule>
  </conditionalFormatting>
  <conditionalFormatting sqref="M176:M183 M138:M142 M205:M209 M108:M116 M239:M242 M248:M252 M274:M282 M304:M312">
    <cfRule type="containsText" dxfId="146" priority="88" operator="containsText" text="NON">
      <formula>NOT(ISERROR(SEARCH("NON",M108)))</formula>
    </cfRule>
  </conditionalFormatting>
  <conditionalFormatting sqref="M151:M154">
    <cfRule type="containsText" dxfId="145" priority="87" operator="containsText" text="NON">
      <formula>NOT(ISERROR(SEARCH("NON",M151)))</formula>
    </cfRule>
  </conditionalFormatting>
  <conditionalFormatting sqref="E70 E72">
    <cfRule type="containsText" dxfId="144" priority="84" operator="containsText" text="Autres à compléter">
      <formula>NOT(ISERROR(SEARCH("Autres à compléter",E70)))</formula>
    </cfRule>
  </conditionalFormatting>
  <conditionalFormatting sqref="E86:E87">
    <cfRule type="containsText" dxfId="143" priority="79" operator="containsText" text="Autres à compléter">
      <formula>NOT(ISERROR(SEARCH("Autres à compléter",E86)))</formula>
    </cfRule>
  </conditionalFormatting>
  <conditionalFormatting sqref="Z68:Z70 Z62:Z65 Z86:Z87 Z89 Z78:Z84 Z72">
    <cfRule type="containsText" dxfId="142" priority="78" operator="containsText" text="Autres à compléter">
      <formula>NOT(ISERROR(SEARCH("Autres à compléter",Z62)))</formula>
    </cfRule>
  </conditionalFormatting>
  <conditionalFormatting sqref="Z66:Z70 Z72">
    <cfRule type="containsText" dxfId="141" priority="77" operator="containsText" text="Autres à compléter">
      <formula>NOT(ISERROR(SEARCH("Autres à compléter",Z66)))</formula>
    </cfRule>
  </conditionalFormatting>
  <conditionalFormatting sqref="Z67:Z70 Z72">
    <cfRule type="containsText" dxfId="140" priority="76" operator="containsText" text="Autres à compléter">
      <formula>NOT(ISERROR(SEARCH("Autres à compléter",Z67)))</formula>
    </cfRule>
  </conditionalFormatting>
  <conditionalFormatting sqref="E69">
    <cfRule type="containsText" dxfId="139" priority="75" operator="containsText" text="Autres à compléter">
      <formula>NOT(ISERROR(SEARCH("Autres à compléter",E69)))</formula>
    </cfRule>
  </conditionalFormatting>
  <conditionalFormatting sqref="E75">
    <cfRule type="containsText" dxfId="138" priority="74" operator="containsText" text="Autres à compléter">
      <formula>NOT(ISERROR(SEARCH("Autres à compléter",E75)))</formula>
    </cfRule>
  </conditionalFormatting>
  <conditionalFormatting sqref="E74">
    <cfRule type="containsText" dxfId="137" priority="73" operator="containsText" text="Autres à compléter">
      <formula>NOT(ISERROR(SEARCH("Autres à compléter",E74)))</formula>
    </cfRule>
  </conditionalFormatting>
  <conditionalFormatting sqref="E73">
    <cfRule type="containsText" dxfId="136" priority="72" operator="containsText" text="Autres à compléter">
      <formula>NOT(ISERROR(SEARCH("Autres à compléter",E73)))</formula>
    </cfRule>
  </conditionalFormatting>
  <conditionalFormatting sqref="E77 Z77">
    <cfRule type="containsText" dxfId="135" priority="71" operator="containsText" text="Autres à compléter">
      <formula>NOT(ISERROR(SEARCH("Autres à compléter",E77)))</formula>
    </cfRule>
  </conditionalFormatting>
  <conditionalFormatting sqref="M214:M217">
    <cfRule type="containsText" dxfId="134" priority="70" operator="containsText" text="NON">
      <formula>NOT(ISERROR(SEARCH("NON",M214)))</formula>
    </cfRule>
  </conditionalFormatting>
  <conditionalFormatting sqref="M143:M150">
    <cfRule type="containsText" dxfId="133" priority="67" operator="containsText" text="NON">
      <formula>NOT(ISERROR(SEARCH("NON",M143)))</formula>
    </cfRule>
  </conditionalFormatting>
  <conditionalFormatting sqref="M210:M213">
    <cfRule type="containsText" dxfId="132" priority="65" operator="containsText" text="NON">
      <formula>NOT(ISERROR(SEARCH("NON",M210)))</formula>
    </cfRule>
  </conditionalFormatting>
  <conditionalFormatting sqref="E274:E282">
    <cfRule type="containsText" dxfId="131" priority="63" operator="containsText" text="Autres à compléter">
      <formula>NOT(ISERROR(SEARCH("Autres à compléter",E274)))</formula>
    </cfRule>
  </conditionalFormatting>
  <conditionalFormatting sqref="E304:E312">
    <cfRule type="containsText" dxfId="130" priority="62" operator="containsText" text="Autres à compléter">
      <formula>NOT(ISERROR(SEARCH("Autres à compléter",E304)))</formula>
    </cfRule>
  </conditionalFormatting>
  <conditionalFormatting sqref="E71">
    <cfRule type="containsText" dxfId="129" priority="61" operator="containsText" text="Autres à compléter">
      <formula>NOT(ISERROR(SEARCH("Autres à compléter",E71)))</formula>
    </cfRule>
  </conditionalFormatting>
  <conditionalFormatting sqref="Z71">
    <cfRule type="containsText" dxfId="128" priority="60" operator="containsText" text="Autres à compléter">
      <formula>NOT(ISERROR(SEARCH("Autres à compléter",Z71)))</formula>
    </cfRule>
  </conditionalFormatting>
  <conditionalFormatting sqref="Z71">
    <cfRule type="containsText" dxfId="127" priority="59" operator="containsText" text="Autres à compléter">
      <formula>NOT(ISERROR(SEARCH("Autres à compléter",Z71)))</formula>
    </cfRule>
  </conditionalFormatting>
  <conditionalFormatting sqref="Z71">
    <cfRule type="containsText" dxfId="126" priority="58" operator="containsText" text="Autres à compléter">
      <formula>NOT(ISERROR(SEARCH("Autres à compléter",Z71)))</formula>
    </cfRule>
  </conditionalFormatting>
  <conditionalFormatting sqref="M243:M247">
    <cfRule type="containsText" dxfId="125" priority="57" operator="containsText" text="NON">
      <formula>NOT(ISERROR(SEARCH("NON",M243)))</formula>
    </cfRule>
  </conditionalFormatting>
  <conditionalFormatting sqref="O8">
    <cfRule type="containsText" dxfId="124" priority="37" operator="containsText" text="Seul un risque faible permet d'obtenir suffisamment d'assurance des Procédures Analytiques de Substance">
      <formula>NOT(ISERROR(SEARCH("Seul un risque faible permet d'obtenir suffisamment d'assurance des Procédures Analytiques de Substance",O8)))</formula>
    </cfRule>
  </conditionalFormatting>
  <conditionalFormatting sqref="E61:E62 E64:E65">
    <cfRule type="containsText" dxfId="123" priority="31" operator="containsText" text="Autres à compléter">
      <formula>NOT(ISERROR(SEARCH("Autres à compléter",E61)))</formula>
    </cfRule>
  </conditionalFormatting>
  <conditionalFormatting sqref="E60">
    <cfRule type="containsText" dxfId="122" priority="30" operator="containsText" text="Autres à compléter">
      <formula>NOT(ISERROR(SEARCH("Autres à compléter",E60)))</formula>
    </cfRule>
  </conditionalFormatting>
  <conditionalFormatting sqref="E63">
    <cfRule type="containsText" dxfId="121" priority="29" operator="containsText" text="Autres à compléter">
      <formula>NOT(ISERROR(SEARCH("Autres à compléter",E63)))</formula>
    </cfRule>
  </conditionalFormatting>
  <conditionalFormatting sqref="E151:E154">
    <cfRule type="containsText" dxfId="120" priority="28" operator="containsText" text="Autres à compléter">
      <formula>NOT(ISERROR(SEARCH("Autres à compléter",E151)))</formula>
    </cfRule>
  </conditionalFormatting>
  <conditionalFormatting sqref="E150">
    <cfRule type="containsText" dxfId="119" priority="27" operator="containsText" text="Autres à compléter">
      <formula>NOT(ISERROR(SEARCH("Autres à compléter",E150)))</formula>
    </cfRule>
  </conditionalFormatting>
  <conditionalFormatting sqref="E178:E183">
    <cfRule type="containsText" dxfId="118" priority="26" operator="containsText" text="Autres à compléter">
      <formula>NOT(ISERROR(SEARCH("Autres à compléter",E178)))</formula>
    </cfRule>
  </conditionalFormatting>
  <conditionalFormatting sqref="E214:E217">
    <cfRule type="containsText" dxfId="117" priority="25" operator="containsText" text="Autres à compléter">
      <formula>NOT(ISERROR(SEARCH("Autres à compléter",E214)))</formula>
    </cfRule>
  </conditionalFormatting>
  <conditionalFormatting sqref="E212:E213">
    <cfRule type="containsText" dxfId="116" priority="24" operator="containsText" text="Autres à compléter">
      <formula>NOT(ISERROR(SEARCH("Autres à compléter",E212)))</formula>
    </cfRule>
  </conditionalFormatting>
  <conditionalFormatting sqref="E248:E252">
    <cfRule type="containsText" dxfId="115" priority="23" operator="containsText" text="Autres à compléter">
      <formula>NOT(ISERROR(SEARCH("Autres à compléter",E248)))</formula>
    </cfRule>
  </conditionalFormatting>
  <conditionalFormatting sqref="E247">
    <cfRule type="containsText" dxfId="114" priority="22" operator="containsText" text="Autres à compléter">
      <formula>NOT(ISERROR(SEARCH("Autres à compléter",E247)))</formula>
    </cfRule>
  </conditionalFormatting>
  <conditionalFormatting sqref="O15:U16">
    <cfRule type="containsText" dxfId="113" priority="21"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Substance",O15)))</formula>
    </cfRule>
  </conditionalFormatting>
  <conditionalFormatting sqref="O41">
    <cfRule type="containsText" dxfId="112" priority="20" operator="containsText" text="Seul un risque faible permet de mettre en œuvre des Procédures Analytiques de Substance">
      <formula>NOT(ISERROR(SEARCH("Seul un risque faible permet de mettre en œuvre des Procédures Analytiques de Substance",O41)))</formula>
    </cfRule>
  </conditionalFormatting>
  <conditionalFormatting sqref="J28">
    <cfRule type="containsText" dxfId="111" priority="17" operator="containsText" text="Elevé">
      <formula>NOT(ISERROR(SEARCH("Elevé",J28)))</formula>
    </cfRule>
    <cfRule type="containsText" dxfId="110" priority="18" operator="containsText" text="Moyen">
      <formula>NOT(ISERROR(SEARCH("Moyen",J28)))</formula>
    </cfRule>
    <cfRule type="containsText" dxfId="109" priority="19" operator="containsText" text="Aucun">
      <formula>NOT(ISERROR(SEARCH("Aucun",J28)))</formula>
    </cfRule>
  </conditionalFormatting>
  <conditionalFormatting sqref="O30">
    <cfRule type="containsText" dxfId="108" priority="13"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Substance",O30)))</formula>
    </cfRule>
  </conditionalFormatting>
  <conditionalFormatting sqref="J30">
    <cfRule type="containsText" dxfId="107" priority="10" operator="containsText" text="Elevé">
      <formula>NOT(ISERROR(SEARCH("Elevé",J30)))</formula>
    </cfRule>
    <cfRule type="containsText" dxfId="106" priority="11" operator="containsText" text="Moyen">
      <formula>NOT(ISERROR(SEARCH("Moyen",J30)))</formula>
    </cfRule>
    <cfRule type="containsText" dxfId="105" priority="12" operator="containsText" text="Aucun">
      <formula>NOT(ISERROR(SEARCH("Aucun",J30)))</formula>
    </cfRule>
  </conditionalFormatting>
  <conditionalFormatting sqref="O28">
    <cfRule type="containsText" dxfId="104" priority="5"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Substance",O28)))</formula>
    </cfRule>
  </conditionalFormatting>
  <conditionalFormatting sqref="J8">
    <cfRule type="containsText" dxfId="103" priority="4" operator="containsText" text="Elevé">
      <formula>NOT(ISERROR(SEARCH("Elevé",J8)))</formula>
    </cfRule>
    <cfRule type="containsText" dxfId="102" priority="3" operator="containsText" text="Faible">
      <formula>NOT(ISERROR(SEARCH("Faible",J8)))</formula>
    </cfRule>
  </conditionalFormatting>
  <conditionalFormatting sqref="J15">
    <cfRule type="containsText" dxfId="101" priority="2" operator="containsText" text="Elevé">
      <formula>NOT(ISERROR(SEARCH("Elevé",J15)))</formula>
    </cfRule>
    <cfRule type="containsText" dxfId="100" priority="1" operator="containsText" text="Faible">
      <formula>NOT(ISERROR(SEARCH("Faible",J15)))</formula>
    </cfRule>
  </conditionalFormatting>
  <dataValidations count="8">
    <dataValidation type="list" allowBlank="1" showInputMessage="1" showErrorMessage="1" sqref="F102:H102 F267:H267 F169:H169 F131:H131 F198:H198 F232:H232 F297:H297" xr:uid="{2043EABD-8873-49E7-92EA-3320695798E4}">
      <formula1>$T$59:$T$90</formula1>
    </dataValidation>
    <dataValidation type="list" allowBlank="1" showInputMessage="1" showErrorMessage="1" sqref="F103:H103 F170:H170 F233:H233 F199:H199 F132:H132 F268:H268 F298:H298" xr:uid="{223D27BE-C225-402E-AE89-EA31735C1675}">
      <formula1>$V$59:$W$59</formula1>
    </dataValidation>
    <dataValidation type="list" allowBlank="1" showInputMessage="1" showErrorMessage="1" sqref="J30" xr:uid="{958B5731-0F5D-4453-B1B2-91BE9F7FB28B}">
      <formula1>"Votre choix ?,Moyen,Elevé,Aucun"</formula1>
    </dataValidation>
    <dataValidation type="list" allowBlank="1" showInputMessage="1" showErrorMessage="1" sqref="J8 J15" xr:uid="{711EF0D7-9D92-463C-97E4-657B4A5F9A77}">
      <formula1>"Votre choix ?,Faible,Elevé"</formula1>
    </dataValidation>
    <dataValidation type="list" allowBlank="1" showInputMessage="1" showErrorMessage="1" sqref="I11:I13 I17:I26" xr:uid="{2D73CB6D-D65C-4059-9F0B-EAB105D59FD0}">
      <formula1>"Votre choix ?,Faible,Neutre,Elevé"</formula1>
    </dataValidation>
    <dataValidation type="list" allowBlank="1" showInputMessage="1" showErrorMessage="1" sqref="I14" xr:uid="{E7A01909-0DB7-4787-A3A2-FA89C779E6E2}">
      <formula1>#REF!</formula1>
    </dataValidation>
    <dataValidation type="list" allowBlank="1" showInputMessage="1" showErrorMessage="1" sqref="J28" xr:uid="{5C9ADAA6-35B4-4B44-ACF8-F28127A2EE61}">
      <formula1>"Votre choix ?,Moyen,Elevé"</formula1>
    </dataValidation>
    <dataValidation type="list" allowBlank="1" showInputMessage="1" showErrorMessage="1" sqref="F100:K100 F129:K129 F167:K167 F196:K196 F230:K230 F265:K265 F295:K295" xr:uid="{0EF568C4-E789-4FDA-8847-853E544070E9}">
      <formula1>"Exhaustivité,Existence,Evaluation,Imputation,Exactitude,Cut-off"</formula1>
    </dataValidation>
  </dataValidations>
  <hyperlinks>
    <hyperlink ref="L82" r:id="rId1" location="figures" xr:uid="{101D92D7-CCA5-4818-A806-5915386435AB}"/>
    <hyperlink ref="L83" r:id="rId2" xr:uid="{3CDEC262-FE6A-4E76-B213-B672DE2E3879}"/>
    <hyperlink ref="L84" r:id="rId3" xr:uid="{D551D384-A0F1-4EC1-A0A7-AC79279DBB88}"/>
    <hyperlink ref="L85" r:id="rId4" xr:uid="{AAAD9167-06EC-4F41-BC41-7FE4B959F270}"/>
    <hyperlink ref="L86" r:id="rId5" xr:uid="{16A8E656-DF6C-4867-9414-307AC03724E5}"/>
    <hyperlink ref="L87" r:id="rId6" xr:uid="{07DECCE4-BF78-4A8D-ADB7-0C89772B36DD}"/>
    <hyperlink ref="D38" location="'Ecart acceptable'!A1" display="'Ecart acceptable'!A1" xr:uid="{F3A27E64-F1EF-4E76-9448-FA760BC93761}"/>
  </hyperlinks>
  <printOptions horizontalCentered="1"/>
  <pageMargins left="0.19685039370078741" right="0.19685039370078741" top="0.19685039370078741" bottom="0.59055118110236227" header="0.19685039370078741" footer="0.19685039370078741"/>
  <pageSetup paperSize="9" scale="63" fitToHeight="0" orientation="portrait" verticalDpi="300" r:id="rId7"/>
  <headerFooter>
    <oddFooter>&amp;L&amp;F - &amp;A&amp;C&amp;P/&amp;N&amp;R&amp;D</oddFooter>
  </headerFooter>
  <rowBreaks count="5" manualBreakCount="5">
    <brk id="55" max="16383" man="1"/>
    <brk id="92" max="16383" man="1"/>
    <brk id="164" max="16383" man="1"/>
    <brk id="227" max="16383" man="1"/>
    <brk id="292" max="16383" man="1"/>
  </rowBreaks>
  <ignoredErrors>
    <ignoredError sqref="D78:D89 D64:D65 C1:G2" unlockedFormula="1"/>
  </ignoredErrors>
  <drawing r:id="rId8"/>
  <legacyDrawing r:id="rId9"/>
  <extLst>
    <ext xmlns:x14="http://schemas.microsoft.com/office/spreadsheetml/2009/9/main" uri="{78C0D931-6437-407d-A8EE-F0AAD7539E65}">
      <x14:conditionalFormattings>
        <x14:conditionalFormatting xmlns:xm="http://schemas.microsoft.com/office/excel/2006/main">
          <x14:cfRule type="containsText" priority="80" operator="containsText" id="{3152F981-E5DE-4F4B-A895-9543B51EC916}">
            <xm:f>NOT(ISERROR(SEARCH('https://bdobe-my.sharepoint.com/personal/noelle_lucas_bdo_be/Documents/Documents/3. Autres/IRE  - Groupe de travail ISA/_2020.03 PAS Chantal &amp; Noëlle/[_PAS Payroll V1 dd 02.11.2020 pour CdN.xlsx]Listes'!#REF!,K8)))</xm:f>
            <xm:f>'https://bdobe-my.sharepoint.com/personal/noelle_lucas_bdo_be/Documents/Documents/3. Autres/IRE  - Groupe de travail ISA/_2020.03 PAS Chantal &amp; Noëlle/[_PAS Payroll V1 dd 02.11.2020 pour CdN.xlsx]Listes'!#REF!</xm:f>
            <x14:dxf>
              <font>
                <color theme="0"/>
              </font>
              <fill>
                <patternFill>
                  <bgColor rgb="FFFF0000"/>
                </patternFill>
              </fill>
            </x14:dxf>
          </x14:cfRule>
          <x14:cfRule type="containsText" priority="81" operator="containsText" id="{3F4E2626-EB20-424D-9E2D-B61AAA6A5AA1}">
            <xm:f>NOT(ISERROR(SEARCH('https://bdobe-my.sharepoint.com/personal/noelle_lucas_bdo_be/Documents/Documents/3. Autres/IRE  - Groupe de travail ISA/_2020.03 PAS Chantal &amp; Noëlle/[_PAS Payroll V1 dd 02.11.2020 pour CdN.xlsx]Listes'!#REF!,K8)))</xm:f>
            <xm:f>'https://bdobe-my.sharepoint.com/personal/noelle_lucas_bdo_be/Documents/Documents/3. Autres/IRE  - Groupe de travail ISA/_2020.03 PAS Chantal &amp; Noëlle/[_PAS Payroll V1 dd 02.11.2020 pour CdN.xlsx]Listes'!#REF!</xm:f>
            <x14:dxf>
              <fill>
                <patternFill>
                  <bgColor rgb="FFFFC000"/>
                </patternFill>
              </fill>
            </x14:dxf>
          </x14:cfRule>
          <x14:cfRule type="containsText" priority="82" operator="containsText" id="{2211B249-EB84-4A27-A9E8-20B8FCFDAE30}">
            <xm:f>NOT(ISERROR(SEARCH('https://bdobe-my.sharepoint.com/personal/noelle_lucas_bdo_be/Documents/Documents/3. Autres/IRE  - Groupe de travail ISA/_2020.03 PAS Chantal &amp; Noëlle/[_PAS Payroll V1 dd 02.11.2020 pour CdN.xlsx]Listes'!#REF!,K8)))</xm:f>
            <xm:f>'https://bdobe-my.sharepoint.com/personal/noelle_lucas_bdo_be/Documents/Documents/3. Autres/IRE  - Groupe de travail ISA/_2020.03 PAS Chantal &amp; Noëlle/[_PAS Payroll V1 dd 02.11.2020 pour CdN.xlsx]Listes'!#REF!</xm:f>
            <x14:dxf>
              <fill>
                <patternFill>
                  <bgColor rgb="FF92D050"/>
                </patternFill>
              </fill>
            </x14:dxf>
          </x14:cfRule>
          <xm:sqref>K14 K8</xm:sqref>
        </x14:conditionalFormatting>
        <x14:conditionalFormatting xmlns:xm="http://schemas.microsoft.com/office/excel/2006/main">
          <x14:cfRule type="containsText" priority="44" operator="containsText" id="{F41A0509-CD9A-43F8-BA2C-2D72CE850148}">
            <xm:f>NOT(ISERROR(SEARCH('https://bdobe-my.sharepoint.com/personal/noelle_lucas_bdo_be/Documents/Documents/3. Autres/IRE  - Groupe de travail ISA/_2020.03 PAS Chantal &amp; Noëlle/[_PAS Payroll V1 dd 02.11.2020 pour CdN.xlsx]Listes'!#REF!,K15)))</xm:f>
            <xm:f>'https://bdobe-my.sharepoint.com/personal/noelle_lucas_bdo_be/Documents/Documents/3. Autres/IRE  - Groupe de travail ISA/_2020.03 PAS Chantal &amp; Noëlle/[_PAS Payroll V1 dd 02.11.2020 pour CdN.xlsx]Listes'!#REF!</xm:f>
            <x14:dxf>
              <font>
                <color theme="0"/>
              </font>
              <fill>
                <patternFill>
                  <bgColor rgb="FFFF0000"/>
                </patternFill>
              </fill>
            </x14:dxf>
          </x14:cfRule>
          <x14:cfRule type="containsText" priority="45" operator="containsText" id="{E5D72A23-EE8B-4E6B-8EF7-D1F87875F75F}">
            <xm:f>NOT(ISERROR(SEARCH('https://bdobe-my.sharepoint.com/personal/noelle_lucas_bdo_be/Documents/Documents/3. Autres/IRE  - Groupe de travail ISA/_2020.03 PAS Chantal &amp; Noëlle/[_PAS Payroll V1 dd 02.11.2020 pour CdN.xlsx]Listes'!#REF!,K15)))</xm:f>
            <xm:f>'https://bdobe-my.sharepoint.com/personal/noelle_lucas_bdo_be/Documents/Documents/3. Autres/IRE  - Groupe de travail ISA/_2020.03 PAS Chantal &amp; Noëlle/[_PAS Payroll V1 dd 02.11.2020 pour CdN.xlsx]Listes'!#REF!</xm:f>
            <x14:dxf>
              <fill>
                <patternFill>
                  <bgColor rgb="FFFFC000"/>
                </patternFill>
              </fill>
            </x14:dxf>
          </x14:cfRule>
          <x14:cfRule type="containsText" priority="46" operator="containsText" id="{58D45797-AEBF-45BC-A321-4D89967FDCF8}">
            <xm:f>NOT(ISERROR(SEARCH('https://bdobe-my.sharepoint.com/personal/noelle_lucas_bdo_be/Documents/Documents/3. Autres/IRE  - Groupe de travail ISA/_2020.03 PAS Chantal &amp; Noëlle/[_PAS Payroll V1 dd 02.11.2020 pour CdN.xlsx]Listes'!#REF!,K15)))</xm:f>
            <xm:f>'https://bdobe-my.sharepoint.com/personal/noelle_lucas_bdo_be/Documents/Documents/3. Autres/IRE  - Groupe de travail ISA/_2020.03 PAS Chantal &amp; Noëlle/[_PAS Payroll V1 dd 02.11.2020 pour CdN.xlsx]Listes'!#REF!</xm:f>
            <x14:dxf>
              <fill>
                <patternFill>
                  <bgColor rgb="FF92D050"/>
                </patternFill>
              </fill>
            </x14:dxf>
          </x14:cfRule>
          <xm:sqref>K15</xm:sqref>
        </x14:conditionalFormatting>
        <x14:conditionalFormatting xmlns:xm="http://schemas.microsoft.com/office/excel/2006/main">
          <x14:cfRule type="containsText" priority="38" operator="containsText" id="{E8C9F420-989A-4452-8ECE-D7C5621C26DB}">
            <xm:f>NOT(ISERROR(SEARCH('https://bdobe-my.sharepoint.com/personal/noelle_lucas_bdo_be/Documents/Documents/3. Autres/IRE  - Groupe de travail ISA/_2020.03 PAS Chantal &amp; Noëlle/[_PAS Payroll V1 dd 02.11.2020 pour CdN.xlsx]Listes'!#REF!,K40)))</xm:f>
            <xm:f>'https://bdobe-my.sharepoint.com/personal/noelle_lucas_bdo_be/Documents/Documents/3. Autres/IRE  - Groupe de travail ISA/_2020.03 PAS Chantal &amp; Noëlle/[_PAS Payroll V1 dd 02.11.2020 pour CdN.xlsx]Listes'!#REF!</xm:f>
            <x14:dxf>
              <font>
                <color theme="0"/>
              </font>
              <fill>
                <patternFill>
                  <bgColor rgb="FFFF0000"/>
                </patternFill>
              </fill>
            </x14:dxf>
          </x14:cfRule>
          <x14:cfRule type="containsText" priority="39" operator="containsText" id="{4E8A61F1-D302-464D-A5A1-8C52A9AA3E31}">
            <xm:f>NOT(ISERROR(SEARCH('https://bdobe-my.sharepoint.com/personal/noelle_lucas_bdo_be/Documents/Documents/3. Autres/IRE  - Groupe de travail ISA/_2020.03 PAS Chantal &amp; Noëlle/[_PAS Payroll V1 dd 02.11.2020 pour CdN.xlsx]Listes'!#REF!,K40)))</xm:f>
            <xm:f>'https://bdobe-my.sharepoint.com/personal/noelle_lucas_bdo_be/Documents/Documents/3. Autres/IRE  - Groupe de travail ISA/_2020.03 PAS Chantal &amp; Noëlle/[_PAS Payroll V1 dd 02.11.2020 pour CdN.xlsx]Listes'!#REF!</xm:f>
            <x14:dxf>
              <fill>
                <patternFill>
                  <bgColor rgb="FFFFC000"/>
                </patternFill>
              </fill>
            </x14:dxf>
          </x14:cfRule>
          <x14:cfRule type="containsText" priority="40" operator="containsText" id="{85FCF76E-EACC-4EED-8598-3846ECB925C0}">
            <xm:f>NOT(ISERROR(SEARCH('https://bdobe-my.sharepoint.com/personal/noelle_lucas_bdo_be/Documents/Documents/3. Autres/IRE  - Groupe de travail ISA/_2020.03 PAS Chantal &amp; Noëlle/[_PAS Payroll V1 dd 02.11.2020 pour CdN.xlsx]Listes'!#REF!,K40)))</xm:f>
            <xm:f>'https://bdobe-my.sharepoint.com/personal/noelle_lucas_bdo_be/Documents/Documents/3. Autres/IRE  - Groupe de travail ISA/_2020.03 PAS Chantal &amp; Noëlle/[_PAS Payroll V1 dd 02.11.2020 pour CdN.xlsx]Listes'!#REF!</xm:f>
            <x14:dxf>
              <fill>
                <patternFill>
                  <bgColor rgb="FF92D050"/>
                </patternFill>
              </fill>
            </x14:dxf>
          </x14:cfRule>
          <xm:sqref>K40</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5AE7-D00E-4382-8D52-57BD29A50F74}">
  <sheetPr>
    <tabColor rgb="FF0070C0"/>
  </sheetPr>
  <dimension ref="A1:Z219"/>
  <sheetViews>
    <sheetView showGridLines="0" showZeros="0" topLeftCell="A8" zoomScale="75" zoomScaleNormal="75" workbookViewId="0">
      <selection activeCell="D29" sqref="D29:I29"/>
    </sheetView>
  </sheetViews>
  <sheetFormatPr defaultColWidth="11.44140625" defaultRowHeight="14.4"/>
  <cols>
    <col min="1" max="2" width="9.109375" customWidth="1"/>
    <col min="3" max="3" width="6.6640625" style="296" customWidth="1"/>
    <col min="4" max="4" width="12.44140625" customWidth="1"/>
    <col min="9" max="9" width="14.5546875" customWidth="1"/>
    <col min="10" max="11" width="15" bestFit="1" customWidth="1"/>
    <col min="12" max="12" width="15" customWidth="1"/>
    <col min="13" max="13" width="13" customWidth="1"/>
    <col min="14" max="14" width="2.6640625" customWidth="1"/>
  </cols>
  <sheetData>
    <row r="1" spans="1:23" s="43" customFormat="1" ht="15" customHeight="1">
      <c r="A1" s="41" t="s">
        <v>84</v>
      </c>
      <c r="B1" s="42"/>
      <c r="C1" s="573" t="str">
        <f>+Contexte!C1</f>
        <v>Client XYZ</v>
      </c>
      <c r="D1" s="573"/>
      <c r="E1" s="573"/>
      <c r="F1" s="573"/>
      <c r="G1" s="573"/>
      <c r="H1" s="42"/>
      <c r="I1" s="42"/>
      <c r="J1" s="42"/>
      <c r="K1" s="276" t="s">
        <v>254</v>
      </c>
      <c r="L1" s="504"/>
      <c r="M1" s="505"/>
    </row>
    <row r="2" spans="1:23" s="43" customFormat="1" ht="15" customHeight="1">
      <c r="A2" s="136" t="s">
        <v>85</v>
      </c>
      <c r="B2" s="44"/>
      <c r="C2" s="574">
        <f>+Contexte!C2</f>
        <v>44561</v>
      </c>
      <c r="D2" s="574"/>
      <c r="E2" s="291"/>
      <c r="F2" s="291"/>
      <c r="G2" s="291"/>
      <c r="H2" s="45"/>
      <c r="I2" s="45"/>
      <c r="J2" s="45"/>
      <c r="K2" s="45" t="s">
        <v>255</v>
      </c>
      <c r="L2" s="507"/>
      <c r="M2" s="508"/>
    </row>
    <row r="3" spans="1:23" s="43" customFormat="1" ht="15" customHeight="1">
      <c r="A3" s="292"/>
      <c r="B3" s="293"/>
      <c r="C3" s="294"/>
      <c r="D3" s="294"/>
      <c r="E3" s="295"/>
      <c r="F3" s="295"/>
      <c r="G3" s="295"/>
      <c r="H3" s="295"/>
      <c r="I3" s="295"/>
      <c r="J3" s="295"/>
      <c r="K3" s="295"/>
      <c r="L3" s="295"/>
      <c r="M3" s="295"/>
      <c r="N3" s="295"/>
    </row>
    <row r="4" spans="1:23" s="43" customFormat="1" ht="30.75" customHeight="1">
      <c r="A4" s="578" t="s">
        <v>262</v>
      </c>
      <c r="B4" s="578"/>
      <c r="C4" s="578"/>
      <c r="D4" s="578"/>
      <c r="E4" s="578"/>
      <c r="F4" s="578"/>
      <c r="G4" s="578"/>
      <c r="H4" s="578"/>
      <c r="I4" s="578"/>
      <c r="J4" s="578"/>
      <c r="K4" s="578"/>
      <c r="L4" s="578"/>
      <c r="M4" s="578"/>
    </row>
    <row r="5" spans="1:23" ht="56.25" customHeight="1">
      <c r="C5" s="577" t="s">
        <v>263</v>
      </c>
      <c r="D5" s="577"/>
      <c r="E5" s="577"/>
      <c r="F5" s="577"/>
      <c r="G5" s="577"/>
      <c r="H5" s="577"/>
      <c r="I5" s="577"/>
      <c r="J5" s="577"/>
      <c r="K5" s="577"/>
      <c r="L5" s="577"/>
      <c r="M5" s="577"/>
    </row>
    <row r="6" spans="1:23" ht="12.75" customHeight="1">
      <c r="L6" s="297"/>
    </row>
    <row r="7" spans="1:23" ht="15.6">
      <c r="C7" s="298" t="s">
        <v>19</v>
      </c>
      <c r="D7" s="15" t="s">
        <v>347</v>
      </c>
    </row>
    <row r="8" spans="1:23" ht="6" customHeight="1"/>
    <row r="9" spans="1:23" ht="15" customHeight="1">
      <c r="D9" s="513" t="s">
        <v>239</v>
      </c>
      <c r="E9" s="514"/>
      <c r="F9" s="514"/>
      <c r="G9" s="514"/>
      <c r="H9" s="198"/>
      <c r="I9" s="225"/>
      <c r="J9" s="229" t="s">
        <v>205</v>
      </c>
      <c r="K9" s="548" t="s">
        <v>206</v>
      </c>
      <c r="L9" s="549"/>
      <c r="M9" s="550"/>
      <c r="O9" s="304" t="str">
        <f>IF(J9="Elevé","Risque élevé -&gt; les PAS ne pourront s'envisager qu'en complément d'autres procédures de contrôle !","Seul un risque faible permet d'obtenir suffisamment d'assurance des Procédures Analytiques de Substance")</f>
        <v>Seul un risque faible permet d'obtenir suffisamment d'assurance des Procédures Analytiques de Substance</v>
      </c>
    </row>
    <row r="10" spans="1:23" ht="14.4" customHeight="1">
      <c r="D10" s="515" t="s">
        <v>213</v>
      </c>
      <c r="E10" s="516"/>
      <c r="F10" s="516"/>
      <c r="G10" s="516"/>
      <c r="H10" s="516"/>
      <c r="I10" s="226" t="str">
        <f>+Contexte!I15</f>
        <v>Votre choix ?</v>
      </c>
      <c r="J10" s="224"/>
      <c r="K10" s="551"/>
      <c r="L10" s="579"/>
      <c r="M10" s="553"/>
    </row>
    <row r="11" spans="1:23" ht="14.4" customHeight="1">
      <c r="D11" s="199" t="s">
        <v>224</v>
      </c>
      <c r="E11" s="280"/>
      <c r="F11" s="280"/>
      <c r="G11" s="280"/>
      <c r="H11" s="280"/>
      <c r="I11" s="226" t="str">
        <f>+Contexte!I16</f>
        <v>Votre choix ?</v>
      </c>
      <c r="J11" s="224"/>
      <c r="K11" s="551"/>
      <c r="L11" s="579"/>
      <c r="M11" s="553"/>
      <c r="O11" s="305" t="s">
        <v>211</v>
      </c>
    </row>
    <row r="12" spans="1:23">
      <c r="D12" s="281" t="s">
        <v>222</v>
      </c>
      <c r="E12" s="282"/>
      <c r="F12" s="282"/>
      <c r="G12" s="282"/>
      <c r="H12" s="282"/>
      <c r="I12" s="285" t="s">
        <v>205</v>
      </c>
      <c r="J12" s="224"/>
      <c r="K12" s="551"/>
      <c r="L12" s="579"/>
      <c r="M12" s="553"/>
      <c r="O12" s="305" t="s">
        <v>209</v>
      </c>
    </row>
    <row r="13" spans="1:23">
      <c r="D13" s="281" t="s">
        <v>212</v>
      </c>
      <c r="E13" s="282"/>
      <c r="F13" s="282"/>
      <c r="G13" s="282"/>
      <c r="H13" s="282"/>
      <c r="I13" s="285" t="s">
        <v>205</v>
      </c>
      <c r="J13" s="224"/>
      <c r="K13" s="551"/>
      <c r="L13" s="579"/>
      <c r="M13" s="553"/>
    </row>
    <row r="14" spans="1:23">
      <c r="D14" s="283" t="s">
        <v>223</v>
      </c>
      <c r="E14" s="284"/>
      <c r="F14" s="284"/>
      <c r="G14" s="284"/>
      <c r="H14" s="284"/>
      <c r="I14" s="286" t="s">
        <v>205</v>
      </c>
      <c r="J14" s="224"/>
      <c r="K14" s="554"/>
      <c r="L14" s="555"/>
      <c r="M14" s="556"/>
    </row>
    <row r="15" spans="1:23" ht="16.5" customHeight="1">
      <c r="D15" s="306"/>
      <c r="J15" s="194"/>
      <c r="K15" s="307"/>
      <c r="O15" s="308"/>
    </row>
    <row r="16" spans="1:23" ht="16.5" customHeight="1">
      <c r="D16" s="513" t="s">
        <v>238</v>
      </c>
      <c r="E16" s="514"/>
      <c r="F16" s="514"/>
      <c r="G16" s="514"/>
      <c r="H16" s="309"/>
      <c r="I16" s="225"/>
      <c r="J16" s="229" t="s">
        <v>205</v>
      </c>
      <c r="K16" s="548" t="s">
        <v>206</v>
      </c>
      <c r="L16" s="549"/>
      <c r="M16" s="550"/>
      <c r="N16" s="310"/>
      <c r="O16" s="304" t="str">
        <f>IF(J16="Elevé","Seul un degré de fiabilité élevé permet d'obtenir suffisamment d'assurance des Procédures Analytiques de Substance","Degré de fiabilité insuffisant -&gt; PAS inappropriées, veuillez mettre en œuvre d'autres procédures de contrôle !")</f>
        <v>Degré de fiabilité insuffisant -&gt; PAS inappropriées, veuillez mettre en œuvre d'autres procédures de contrôle !</v>
      </c>
      <c r="P16" s="304"/>
      <c r="Q16" s="304"/>
      <c r="R16" s="304"/>
      <c r="S16" s="304"/>
      <c r="T16" s="304"/>
      <c r="U16" s="304"/>
      <c r="V16" s="311"/>
      <c r="W16" s="311"/>
    </row>
    <row r="17" spans="3:23" ht="16.5" customHeight="1">
      <c r="D17" s="209" t="s">
        <v>228</v>
      </c>
      <c r="I17" s="226"/>
      <c r="J17" s="194"/>
      <c r="K17" s="551"/>
      <c r="L17" s="579"/>
      <c r="M17" s="553"/>
      <c r="O17" s="304"/>
      <c r="P17" s="304"/>
      <c r="Q17" s="304"/>
      <c r="R17" s="304"/>
      <c r="S17" s="304"/>
      <c r="T17" s="304"/>
      <c r="U17" s="304"/>
      <c r="V17" s="312"/>
      <c r="W17" s="312"/>
    </row>
    <row r="18" spans="3:23" ht="16.5" customHeight="1">
      <c r="D18" s="199" t="s">
        <v>215</v>
      </c>
      <c r="I18" s="227" t="s">
        <v>205</v>
      </c>
      <c r="J18" s="211">
        <f t="shared" ref="J18:J27" si="0">IF(I18="Elevé",4,IF(I18="Faible",1,2))</f>
        <v>2</v>
      </c>
      <c r="K18" s="551"/>
      <c r="L18" s="579"/>
      <c r="M18" s="553"/>
      <c r="O18" s="305" t="s">
        <v>207</v>
      </c>
    </row>
    <row r="19" spans="3:23" ht="16.5" customHeight="1">
      <c r="D19" s="199" t="s">
        <v>220</v>
      </c>
      <c r="I19" s="227" t="s">
        <v>205</v>
      </c>
      <c r="J19" s="211">
        <f t="shared" si="0"/>
        <v>2</v>
      </c>
      <c r="K19" s="551"/>
      <c r="L19" s="579"/>
      <c r="M19" s="553"/>
      <c r="O19" s="305" t="s">
        <v>221</v>
      </c>
    </row>
    <row r="20" spans="3:23" ht="16.5" customHeight="1">
      <c r="D20" s="199" t="s">
        <v>214</v>
      </c>
      <c r="I20" s="227" t="s">
        <v>205</v>
      </c>
      <c r="J20" s="211">
        <f t="shared" si="0"/>
        <v>2</v>
      </c>
      <c r="K20" s="551"/>
      <c r="L20" s="579"/>
      <c r="M20" s="553"/>
      <c r="O20" s="305" t="s">
        <v>208</v>
      </c>
    </row>
    <row r="21" spans="3:23" ht="16.5" customHeight="1">
      <c r="D21" s="199" t="s">
        <v>217</v>
      </c>
      <c r="I21" s="227" t="s">
        <v>205</v>
      </c>
      <c r="J21" s="211">
        <f t="shared" si="0"/>
        <v>2</v>
      </c>
      <c r="K21" s="551"/>
      <c r="L21" s="579"/>
      <c r="M21" s="553"/>
      <c r="O21" s="305"/>
    </row>
    <row r="22" spans="3:23" ht="16.5" customHeight="1">
      <c r="D22" s="199" t="s">
        <v>229</v>
      </c>
      <c r="I22" s="227" t="s">
        <v>205</v>
      </c>
      <c r="J22" s="211">
        <f t="shared" si="0"/>
        <v>2</v>
      </c>
      <c r="K22" s="551"/>
      <c r="L22" s="579"/>
      <c r="M22" s="553"/>
      <c r="O22" s="305" t="s">
        <v>219</v>
      </c>
    </row>
    <row r="23" spans="3:23" ht="16.5" customHeight="1">
      <c r="D23" s="199" t="s">
        <v>227</v>
      </c>
      <c r="I23" s="227" t="s">
        <v>205</v>
      </c>
      <c r="J23" s="211">
        <f t="shared" si="0"/>
        <v>2</v>
      </c>
      <c r="K23" s="551"/>
      <c r="L23" s="579"/>
      <c r="M23" s="553"/>
      <c r="O23" s="305"/>
    </row>
    <row r="24" spans="3:23" ht="16.5" customHeight="1">
      <c r="D24" s="199" t="s">
        <v>218</v>
      </c>
      <c r="I24" s="227" t="s">
        <v>205</v>
      </c>
      <c r="J24" s="211">
        <f t="shared" si="0"/>
        <v>2</v>
      </c>
      <c r="K24" s="551"/>
      <c r="L24" s="579"/>
      <c r="M24" s="553"/>
      <c r="O24" s="305"/>
    </row>
    <row r="25" spans="3:23" ht="16.5" customHeight="1">
      <c r="D25" s="199" t="s">
        <v>230</v>
      </c>
      <c r="I25" s="227" t="s">
        <v>205</v>
      </c>
      <c r="J25" s="211">
        <f t="shared" si="0"/>
        <v>2</v>
      </c>
      <c r="K25" s="551"/>
      <c r="L25" s="579"/>
      <c r="M25" s="553"/>
      <c r="O25" s="305"/>
    </row>
    <row r="26" spans="3:23" ht="16.5" customHeight="1">
      <c r="D26" s="199" t="s">
        <v>216</v>
      </c>
      <c r="I26" s="227" t="s">
        <v>205</v>
      </c>
      <c r="J26" s="211">
        <f t="shared" si="0"/>
        <v>2</v>
      </c>
      <c r="K26" s="551"/>
      <c r="L26" s="579"/>
      <c r="M26" s="553"/>
      <c r="O26" s="305" t="s">
        <v>210</v>
      </c>
    </row>
    <row r="27" spans="3:23" ht="16.5" customHeight="1">
      <c r="D27" s="200" t="s">
        <v>226</v>
      </c>
      <c r="E27" s="302"/>
      <c r="F27" s="302"/>
      <c r="G27" s="302"/>
      <c r="H27" s="302"/>
      <c r="I27" s="228" t="s">
        <v>205</v>
      </c>
      <c r="J27" s="211">
        <f t="shared" si="0"/>
        <v>2</v>
      </c>
      <c r="K27" s="554"/>
      <c r="L27" s="555"/>
      <c r="M27" s="556"/>
      <c r="O27" s="305"/>
    </row>
    <row r="28" spans="3:23" ht="16.5" customHeight="1">
      <c r="D28" s="296"/>
      <c r="E28" s="296"/>
      <c r="F28" s="296"/>
      <c r="G28" s="296"/>
      <c r="H28" s="296"/>
      <c r="I28" s="296"/>
      <c r="J28" s="296"/>
      <c r="K28" s="296"/>
      <c r="L28" s="296"/>
      <c r="M28" s="296"/>
      <c r="N28" s="296"/>
      <c r="O28" s="296"/>
    </row>
    <row r="29" spans="3:23" s="25" customFormat="1" ht="36.6" customHeight="1">
      <c r="C29" s="313"/>
      <c r="D29" s="562" t="s">
        <v>348</v>
      </c>
      <c r="E29" s="563"/>
      <c r="F29" s="563"/>
      <c r="G29" s="563"/>
      <c r="H29" s="563"/>
      <c r="I29" s="563"/>
      <c r="J29" s="230" t="s">
        <v>205</v>
      </c>
      <c r="K29" s="564" t="s">
        <v>206</v>
      </c>
      <c r="L29" s="565"/>
      <c r="M29" s="566"/>
      <c r="N29" s="313"/>
      <c r="O29" s="314" t="str">
        <f>IF(J29="Moyen","Pensez à mettre en oeuvre d'autres procédures de contrôle pour obtenir l'assurance recherchée","")</f>
        <v/>
      </c>
      <c r="P29" s="313"/>
    </row>
    <row r="30" spans="3:23" s="25" customFormat="1">
      <c r="C30" s="313"/>
      <c r="D30" s="222"/>
      <c r="E30" s="222"/>
      <c r="F30" s="222"/>
      <c r="G30" s="222"/>
      <c r="H30" s="222"/>
      <c r="I30" s="222"/>
      <c r="J30" s="315"/>
      <c r="K30" s="567"/>
      <c r="L30" s="568"/>
      <c r="M30" s="569"/>
      <c r="N30" s="313"/>
      <c r="O30" s="305"/>
      <c r="P30" s="313"/>
    </row>
    <row r="31" spans="3:23" s="25" customFormat="1" ht="30" customHeight="1">
      <c r="C31" s="313"/>
      <c r="D31" s="575" t="s">
        <v>349</v>
      </c>
      <c r="E31" s="576"/>
      <c r="F31" s="576"/>
      <c r="G31" s="576"/>
      <c r="H31" s="576"/>
      <c r="I31" s="576"/>
      <c r="J31" s="230" t="s">
        <v>205</v>
      </c>
      <c r="K31" s="570"/>
      <c r="L31" s="571"/>
      <c r="M31" s="572"/>
      <c r="N31" s="313"/>
      <c r="O31" s="304" t="str">
        <f>IF(J29="Aucun",IF(J9="Elevé",IF(J31="Moyen","Les procédures de contrôle envisagées semblent insuffisantes pour couvrir le risque évalué d'anomalies significatives",IF(J31="Aucun","Les procédures de contrôle envisagées semblent insuffisantes pour couvrir le risque évalué d'anomalies significatives","")),""),"")</f>
        <v/>
      </c>
      <c r="P31" s="313"/>
    </row>
    <row r="32" spans="3:23" ht="7.2" customHeight="1">
      <c r="L32" s="303"/>
      <c r="M32" s="303"/>
    </row>
    <row r="33" spans="3:23" ht="7.2" customHeight="1">
      <c r="L33" s="303"/>
      <c r="M33" s="303"/>
    </row>
    <row r="34" spans="3:23" ht="15.6">
      <c r="C34" s="298" t="s">
        <v>20</v>
      </c>
      <c r="D34" s="299" t="s">
        <v>90</v>
      </c>
      <c r="E34" s="299"/>
      <c r="F34" s="299"/>
      <c r="G34" s="299"/>
      <c r="H34" s="299"/>
      <c r="I34" s="299"/>
      <c r="J34" s="303"/>
      <c r="K34" s="303"/>
      <c r="L34" s="303"/>
      <c r="M34" s="303"/>
      <c r="N34" s="303"/>
      <c r="O34" s="303"/>
    </row>
    <row r="35" spans="3:23" ht="68.400000000000006" customHeight="1">
      <c r="C35" s="298"/>
      <c r="D35" s="588" t="s">
        <v>203</v>
      </c>
      <c r="E35" s="588"/>
      <c r="F35" s="588"/>
      <c r="G35" s="588"/>
      <c r="H35" s="588"/>
      <c r="I35" s="588"/>
      <c r="J35" s="588"/>
      <c r="K35" s="588"/>
      <c r="L35" s="588"/>
      <c r="M35" s="588"/>
      <c r="N35" s="303"/>
      <c r="O35" s="303"/>
    </row>
    <row r="36" spans="3:23" ht="15.6">
      <c r="C36" s="298"/>
      <c r="D36" s="299"/>
      <c r="E36" s="299"/>
      <c r="F36" s="299"/>
      <c r="G36" s="299"/>
      <c r="H36" s="299"/>
      <c r="I36" s="299"/>
      <c r="J36" s="303"/>
      <c r="K36" s="303"/>
      <c r="L36" s="303"/>
      <c r="M36" s="303"/>
      <c r="N36" s="303"/>
      <c r="O36" s="303"/>
    </row>
    <row r="37" spans="3:23" ht="15.6">
      <c r="C37" s="298"/>
      <c r="D37" s="299" t="s">
        <v>204</v>
      </c>
      <c r="E37" s="299"/>
      <c r="F37" s="299"/>
      <c r="G37" s="299"/>
      <c r="H37" s="299"/>
      <c r="I37" s="299"/>
      <c r="J37" s="303"/>
      <c r="K37" s="303"/>
      <c r="L37" s="303"/>
      <c r="M37" s="303"/>
      <c r="N37" s="303"/>
      <c r="O37" s="303"/>
    </row>
    <row r="38" spans="3:23" ht="41.4" customHeight="1">
      <c r="C38" s="298"/>
      <c r="D38" s="588" t="s">
        <v>249</v>
      </c>
      <c r="E38" s="588"/>
      <c r="F38" s="588"/>
      <c r="G38" s="588"/>
      <c r="H38" s="588"/>
      <c r="I38" s="588"/>
      <c r="J38" s="588"/>
      <c r="K38" s="588"/>
      <c r="L38" s="588"/>
      <c r="M38" s="588"/>
      <c r="N38" s="303"/>
      <c r="O38" s="303"/>
    </row>
    <row r="39" spans="3:23" ht="15.6">
      <c r="C39" s="298"/>
      <c r="D39" s="219" t="s">
        <v>246</v>
      </c>
      <c r="E39" s="316"/>
      <c r="F39" s="316"/>
      <c r="G39" s="316"/>
      <c r="H39" s="316"/>
      <c r="I39" s="316"/>
      <c r="J39" s="316"/>
      <c r="K39" s="316"/>
      <c r="L39" s="316"/>
      <c r="M39" s="316"/>
      <c r="N39" s="303"/>
      <c r="O39" s="303"/>
    </row>
    <row r="40" spans="3:23" ht="38.4" customHeight="1">
      <c r="C40" s="298"/>
      <c r="D40" s="588" t="s">
        <v>253</v>
      </c>
      <c r="E40" s="588"/>
      <c r="F40" s="588"/>
      <c r="G40" s="588"/>
      <c r="H40" s="588"/>
      <c r="I40" s="588"/>
      <c r="J40" s="588"/>
      <c r="K40" s="588"/>
      <c r="L40" s="588"/>
      <c r="M40" s="588"/>
      <c r="N40" s="303"/>
      <c r="O40" s="303"/>
    </row>
    <row r="41" spans="3:23" ht="44.25" customHeight="1">
      <c r="I41" s="317" t="s">
        <v>225</v>
      </c>
      <c r="J41" s="317" t="s">
        <v>231</v>
      </c>
      <c r="K41" s="548" t="s">
        <v>206</v>
      </c>
      <c r="L41" s="549"/>
      <c r="M41" s="550"/>
      <c r="O41" s="318" t="s">
        <v>252</v>
      </c>
    </row>
    <row r="42" spans="3:23" s="287" customFormat="1" ht="28.5" customHeight="1">
      <c r="C42" s="319"/>
      <c r="E42" s="559" t="s">
        <v>236</v>
      </c>
      <c r="F42" s="560"/>
      <c r="G42" s="560"/>
      <c r="H42" s="561"/>
      <c r="I42" s="220">
        <f>+ROUND(J42*Contexte!J9,-3)</f>
        <v>40000</v>
      </c>
      <c r="J42" s="231">
        <v>0.25</v>
      </c>
      <c r="K42" s="554"/>
      <c r="L42" s="555"/>
      <c r="M42" s="556"/>
      <c r="N42" s="308"/>
      <c r="O42" s="304" t="str">
        <f>IF(J42&gt;=30%,"Ce choix est-il cohérent avec votre conclusion sur le degré de fiabilité attendu des PAS ?","")</f>
        <v/>
      </c>
    </row>
    <row r="43" spans="3:23">
      <c r="J43" s="208"/>
    </row>
    <row r="45" spans="3:23" ht="15.6">
      <c r="C45" s="298" t="s">
        <v>21</v>
      </c>
      <c r="D45" s="299" t="s">
        <v>87</v>
      </c>
      <c r="E45" s="299"/>
      <c r="F45" s="299"/>
      <c r="G45" s="299"/>
      <c r="H45" s="299"/>
      <c r="I45" s="299"/>
      <c r="J45" s="303"/>
      <c r="K45" s="303"/>
      <c r="L45" s="320"/>
      <c r="M45" s="303"/>
      <c r="N45" s="303"/>
    </row>
    <row r="46" spans="3:23" ht="15.6">
      <c r="C46" s="298"/>
      <c r="D46" s="299"/>
      <c r="E46" s="299"/>
      <c r="F46" s="299"/>
      <c r="G46" s="299"/>
      <c r="H46" s="299"/>
      <c r="I46" s="299"/>
      <c r="J46" s="303"/>
      <c r="K46" s="303"/>
      <c r="L46" s="320"/>
      <c r="M46" s="303"/>
      <c r="N46" s="303"/>
    </row>
    <row r="47" spans="3:23" s="25" customFormat="1" ht="93" customHeight="1">
      <c r="C47" s="321"/>
      <c r="D47" s="589" t="s">
        <v>105</v>
      </c>
      <c r="E47" s="590"/>
      <c r="F47" s="590"/>
      <c r="G47" s="590"/>
      <c r="H47" s="590"/>
      <c r="I47" s="590"/>
      <c r="J47" s="590"/>
      <c r="K47" s="590"/>
      <c r="L47" s="590"/>
      <c r="M47" s="591"/>
      <c r="N47"/>
      <c r="P47" s="322"/>
      <c r="Q47" s="322"/>
      <c r="R47" s="322"/>
      <c r="S47" s="322"/>
      <c r="T47" s="322"/>
      <c r="U47" s="322"/>
      <c r="V47" s="322"/>
      <c r="W47" s="322"/>
    </row>
    <row r="48" spans="3:23" s="25" customFormat="1" ht="6" customHeight="1">
      <c r="C48" s="321"/>
      <c r="D48" s="322"/>
      <c r="E48" s="322"/>
      <c r="F48" s="322"/>
      <c r="G48" s="322"/>
      <c r="H48" s="322"/>
      <c r="I48" s="322"/>
      <c r="J48" s="322"/>
      <c r="K48" s="322"/>
      <c r="L48" s="71"/>
      <c r="M48" s="71"/>
      <c r="N48"/>
      <c r="P48" s="323"/>
      <c r="Q48" s="323"/>
      <c r="R48" s="323"/>
      <c r="S48" s="323"/>
      <c r="T48" s="323"/>
      <c r="U48" s="323"/>
      <c r="V48" s="323"/>
      <c r="W48" s="323"/>
    </row>
    <row r="49" spans="3:26">
      <c r="D49" s="148" t="s">
        <v>258</v>
      </c>
      <c r="E49" s="324"/>
      <c r="F49" s="324"/>
      <c r="G49" s="325"/>
      <c r="H49" s="325"/>
      <c r="I49" s="325"/>
      <c r="J49" s="325"/>
      <c r="K49" s="325"/>
      <c r="L49" s="557" t="s">
        <v>257</v>
      </c>
      <c r="M49" s="558"/>
      <c r="O49" s="322"/>
      <c r="P49" s="322"/>
      <c r="Q49" s="322"/>
      <c r="R49" s="322"/>
      <c r="S49" s="322"/>
      <c r="T49" s="322"/>
    </row>
    <row r="50" spans="3:26">
      <c r="D50" s="149" t="s">
        <v>153</v>
      </c>
      <c r="E50" s="25" t="s">
        <v>66</v>
      </c>
      <c r="L50" s="580"/>
      <c r="M50" s="581"/>
      <c r="O50" s="322"/>
      <c r="P50" s="322"/>
      <c r="Q50" s="322"/>
      <c r="R50" s="322"/>
      <c r="S50" s="322"/>
      <c r="T50" s="322"/>
    </row>
    <row r="51" spans="3:26">
      <c r="D51" s="586"/>
      <c r="E51" s="25" t="s">
        <v>64</v>
      </c>
      <c r="L51" s="582"/>
      <c r="M51" s="583"/>
      <c r="O51" s="322"/>
      <c r="P51" s="322"/>
      <c r="Q51" s="322"/>
      <c r="R51" s="322"/>
      <c r="S51" s="322"/>
      <c r="T51" s="322"/>
    </row>
    <row r="52" spans="3:26">
      <c r="D52" s="586"/>
      <c r="E52" s="25" t="s">
        <v>68</v>
      </c>
      <c r="J52" s="287"/>
      <c r="K52" s="326"/>
      <c r="L52" s="582"/>
      <c r="M52" s="583"/>
    </row>
    <row r="53" spans="3:26">
      <c r="D53" s="586"/>
      <c r="E53" s="25" t="s">
        <v>67</v>
      </c>
      <c r="J53" s="287"/>
      <c r="K53" s="326"/>
      <c r="L53" s="582"/>
      <c r="M53" s="583"/>
    </row>
    <row r="54" spans="3:26" s="303" customFormat="1">
      <c r="C54" s="296"/>
      <c r="D54" s="587"/>
      <c r="E54" s="327" t="s">
        <v>65</v>
      </c>
      <c r="F54" s="302"/>
      <c r="G54" s="302"/>
      <c r="H54" s="302"/>
      <c r="I54" s="34"/>
      <c r="J54" s="158"/>
      <c r="K54" s="328"/>
      <c r="L54" s="584"/>
      <c r="M54" s="585"/>
    </row>
    <row r="57" spans="3:26" ht="15.6">
      <c r="C57" s="298" t="s">
        <v>69</v>
      </c>
      <c r="D57" s="299" t="s">
        <v>104</v>
      </c>
      <c r="E57" s="299"/>
      <c r="F57" s="299"/>
      <c r="G57" s="299"/>
      <c r="H57" s="299"/>
      <c r="I57" s="299"/>
      <c r="J57" s="299"/>
      <c r="K57" s="299"/>
      <c r="L57" s="303"/>
      <c r="M57" s="303"/>
      <c r="N57" s="303"/>
      <c r="O57" s="303"/>
      <c r="P57" s="303"/>
      <c r="Q57" s="303"/>
    </row>
    <row r="58" spans="3:26" ht="6" customHeight="1">
      <c r="L58" s="303"/>
      <c r="M58" s="303"/>
      <c r="O58" s="296"/>
      <c r="P58" s="329"/>
    </row>
    <row r="59" spans="3:26" ht="16.5" customHeight="1">
      <c r="D59" s="67"/>
      <c r="E59" s="300"/>
      <c r="F59" s="300"/>
      <c r="G59" s="300"/>
      <c r="H59" s="300"/>
      <c r="I59" s="278" t="s">
        <v>15</v>
      </c>
      <c r="J59" s="330" t="s">
        <v>16</v>
      </c>
      <c r="K59" s="279" t="s">
        <v>18</v>
      </c>
      <c r="L59" s="536" t="s">
        <v>158</v>
      </c>
      <c r="M59" s="537"/>
      <c r="N59" s="537"/>
      <c r="O59" s="537"/>
      <c r="P59" s="537"/>
      <c r="Q59" s="537"/>
      <c r="R59" s="538"/>
      <c r="S59" s="303"/>
      <c r="V59" s="539" t="s">
        <v>86</v>
      </c>
      <c r="W59" s="540"/>
    </row>
    <row r="60" spans="3:26" ht="16.5" customHeight="1">
      <c r="D60" s="73" t="s">
        <v>120</v>
      </c>
      <c r="E60" s="325"/>
      <c r="F60" s="325"/>
      <c r="I60" s="153"/>
      <c r="J60" s="154"/>
      <c r="K60" s="155"/>
      <c r="L60" s="592"/>
      <c r="M60" s="593"/>
      <c r="N60" s="593"/>
      <c r="O60" s="593"/>
      <c r="P60" s="593"/>
      <c r="Q60" s="593"/>
      <c r="R60" s="594"/>
      <c r="S60" s="303"/>
      <c r="T60" s="89" t="s">
        <v>110</v>
      </c>
      <c r="U60" s="331"/>
      <c r="V60" s="87" t="s">
        <v>235</v>
      </c>
      <c r="W60" s="88" t="s">
        <v>234</v>
      </c>
    </row>
    <row r="61" spans="3:26" s="303" customFormat="1">
      <c r="C61" s="296"/>
      <c r="D61" s="232" t="str">
        <f t="shared" ref="D61:D64" si="1">LEFT(E61,7)</f>
        <v xml:space="preserve">Autres </v>
      </c>
      <c r="E61" s="274" t="s">
        <v>89</v>
      </c>
      <c r="F61" s="274"/>
      <c r="G61" s="274"/>
      <c r="H61" s="274"/>
      <c r="I61" s="236"/>
      <c r="J61" s="237"/>
      <c r="K61" s="238"/>
      <c r="L61" s="595"/>
      <c r="M61" s="596"/>
      <c r="N61" s="596"/>
      <c r="O61" s="596"/>
      <c r="P61" s="596"/>
      <c r="Q61" s="596"/>
      <c r="R61" s="597"/>
      <c r="T61" s="129" t="str">
        <f t="shared" ref="T61:T65" si="2">+D61</f>
        <v xml:space="preserve">Autres </v>
      </c>
      <c r="U61" s="332"/>
      <c r="V61" s="333">
        <f>+IFERROR(I61/J61-1,)</f>
        <v>0</v>
      </c>
      <c r="W61" s="334">
        <f>IFERROR(K61/J61-1,)</f>
        <v>0</v>
      </c>
      <c r="Z61"/>
    </row>
    <row r="62" spans="3:26" s="303" customFormat="1">
      <c r="C62" s="296"/>
      <c r="D62" s="232" t="str">
        <f t="shared" si="1"/>
        <v xml:space="preserve">Autres </v>
      </c>
      <c r="E62" s="274" t="s">
        <v>89</v>
      </c>
      <c r="F62" s="274"/>
      <c r="G62" s="274"/>
      <c r="H62" s="274"/>
      <c r="I62" s="236"/>
      <c r="J62" s="237"/>
      <c r="K62" s="238"/>
      <c r="L62" s="595"/>
      <c r="M62" s="596"/>
      <c r="N62" s="596"/>
      <c r="O62" s="596"/>
      <c r="P62" s="596"/>
      <c r="Q62" s="596"/>
      <c r="R62" s="597"/>
      <c r="T62" s="129" t="str">
        <f t="shared" si="2"/>
        <v xml:space="preserve">Autres </v>
      </c>
      <c r="U62" s="332"/>
      <c r="V62" s="333">
        <f t="shared" ref="V62:V89" si="3">+IFERROR(I62/J62-1,)</f>
        <v>0</v>
      </c>
      <c r="W62" s="334">
        <f t="shared" ref="W62:W89" si="4">IFERROR(K62/J62-1,)</f>
        <v>0</v>
      </c>
      <c r="Z62"/>
    </row>
    <row r="63" spans="3:26" s="303" customFormat="1">
      <c r="C63" s="296"/>
      <c r="D63" s="232" t="str">
        <f t="shared" si="1"/>
        <v xml:space="preserve">Autres </v>
      </c>
      <c r="E63" s="274" t="s">
        <v>89</v>
      </c>
      <c r="F63" s="274"/>
      <c r="G63" s="274"/>
      <c r="H63" s="274"/>
      <c r="I63" s="236"/>
      <c r="J63" s="237"/>
      <c r="K63" s="238"/>
      <c r="L63" s="595"/>
      <c r="M63" s="596"/>
      <c r="N63" s="596"/>
      <c r="O63" s="596"/>
      <c r="P63" s="596"/>
      <c r="Q63" s="596"/>
      <c r="R63" s="597"/>
      <c r="T63" s="129" t="str">
        <f t="shared" si="2"/>
        <v xml:space="preserve">Autres </v>
      </c>
      <c r="U63" s="332"/>
      <c r="V63" s="333">
        <f t="shared" si="3"/>
        <v>0</v>
      </c>
      <c r="W63" s="334">
        <f t="shared" si="4"/>
        <v>0</v>
      </c>
      <c r="Z63"/>
    </row>
    <row r="64" spans="3:26" s="303" customFormat="1">
      <c r="C64" s="296"/>
      <c r="D64" s="232" t="str">
        <f t="shared" si="1"/>
        <v xml:space="preserve">Autres </v>
      </c>
      <c r="E64" s="274" t="s">
        <v>89</v>
      </c>
      <c r="F64" s="274"/>
      <c r="G64" s="274"/>
      <c r="H64" s="274"/>
      <c r="I64" s="236"/>
      <c r="J64" s="237"/>
      <c r="K64" s="238"/>
      <c r="L64" s="595"/>
      <c r="M64" s="596"/>
      <c r="N64" s="596"/>
      <c r="O64" s="596"/>
      <c r="P64" s="596"/>
      <c r="Q64" s="596"/>
      <c r="R64" s="597"/>
      <c r="T64" s="129" t="str">
        <f t="shared" si="2"/>
        <v xml:space="preserve">Autres </v>
      </c>
      <c r="U64" s="332"/>
      <c r="V64" s="333">
        <f t="shared" si="3"/>
        <v>0</v>
      </c>
      <c r="W64" s="334">
        <f t="shared" si="4"/>
        <v>0</v>
      </c>
      <c r="Z64"/>
    </row>
    <row r="65" spans="3:26" s="303" customFormat="1">
      <c r="C65" s="296"/>
      <c r="D65" s="335"/>
      <c r="E65"/>
      <c r="F65"/>
      <c r="G65"/>
      <c r="H65"/>
      <c r="I65" s="75"/>
      <c r="J65" s="76"/>
      <c r="K65" s="77"/>
      <c r="L65" s="595"/>
      <c r="M65" s="596"/>
      <c r="N65" s="596"/>
      <c r="O65" s="596"/>
      <c r="P65" s="596"/>
      <c r="Q65" s="596"/>
      <c r="R65" s="597"/>
      <c r="T65" s="129">
        <f t="shared" si="2"/>
        <v>0</v>
      </c>
      <c r="U65" s="332"/>
      <c r="V65" s="333">
        <f t="shared" si="3"/>
        <v>0</v>
      </c>
      <c r="W65" s="334">
        <f t="shared" si="4"/>
        <v>0</v>
      </c>
      <c r="Z65"/>
    </row>
    <row r="66" spans="3:26" s="303" customFormat="1">
      <c r="C66" s="296"/>
      <c r="D66" s="74" t="s">
        <v>88</v>
      </c>
      <c r="E66"/>
      <c r="F66"/>
      <c r="G66"/>
      <c r="H66"/>
      <c r="I66" s="75"/>
      <c r="J66" s="76"/>
      <c r="K66" s="77"/>
      <c r="L66" s="595"/>
      <c r="M66" s="596"/>
      <c r="N66" s="596"/>
      <c r="O66" s="596"/>
      <c r="P66" s="596"/>
      <c r="Q66" s="596"/>
      <c r="R66" s="597"/>
      <c r="T66" s="129"/>
      <c r="U66" s="332"/>
      <c r="V66" s="333">
        <f t="shared" si="3"/>
        <v>0</v>
      </c>
      <c r="W66" s="334">
        <f t="shared" si="4"/>
        <v>0</v>
      </c>
      <c r="Z66"/>
    </row>
    <row r="67" spans="3:26" s="303" customFormat="1">
      <c r="C67" s="296"/>
      <c r="D67" s="336" t="s">
        <v>130</v>
      </c>
      <c r="E67" t="s">
        <v>133</v>
      </c>
      <c r="F67"/>
      <c r="G67"/>
      <c r="H67"/>
      <c r="I67" s="236">
        <v>100000</v>
      </c>
      <c r="J67" s="237">
        <v>90000</v>
      </c>
      <c r="K67" s="238"/>
      <c r="L67" s="595"/>
      <c r="M67" s="596"/>
      <c r="N67" s="596"/>
      <c r="O67" s="596"/>
      <c r="P67" s="596"/>
      <c r="Q67" s="596"/>
      <c r="R67" s="597"/>
      <c r="T67" s="129" t="str">
        <f t="shared" ref="T67:T80" si="5">+D67</f>
        <v>Volume</v>
      </c>
      <c r="U67" s="332"/>
      <c r="V67" s="333">
        <f t="shared" si="3"/>
        <v>0.11111111111111116</v>
      </c>
      <c r="W67" s="334">
        <f t="shared" si="4"/>
        <v>-1</v>
      </c>
      <c r="Z67"/>
    </row>
    <row r="68" spans="3:26" s="303" customFormat="1">
      <c r="C68" s="296"/>
      <c r="D68" s="336" t="s">
        <v>143</v>
      </c>
      <c r="E68" t="s">
        <v>264</v>
      </c>
      <c r="F68"/>
      <c r="G68"/>
      <c r="H68"/>
      <c r="I68" s="236"/>
      <c r="J68" s="237"/>
      <c r="K68" s="238"/>
      <c r="L68" s="595"/>
      <c r="M68" s="596"/>
      <c r="N68" s="596"/>
      <c r="O68" s="596"/>
      <c r="P68" s="596"/>
      <c r="Q68" s="596"/>
      <c r="R68" s="597"/>
      <c r="T68" s="129" t="str">
        <f t="shared" si="5"/>
        <v>H prod</v>
      </c>
      <c r="U68" s="332"/>
      <c r="V68" s="333">
        <f t="shared" si="3"/>
        <v>0</v>
      </c>
      <c r="W68" s="334">
        <f t="shared" si="4"/>
        <v>0</v>
      </c>
      <c r="Z68"/>
    </row>
    <row r="69" spans="3:26" s="303" customFormat="1">
      <c r="C69" s="296"/>
      <c r="D69" s="336" t="s">
        <v>142</v>
      </c>
      <c r="E69" t="s">
        <v>142</v>
      </c>
      <c r="F69"/>
      <c r="G69"/>
      <c r="H69"/>
      <c r="I69" s="337">
        <v>5</v>
      </c>
      <c r="J69" s="338">
        <v>5.5</v>
      </c>
      <c r="K69" s="339">
        <v>6</v>
      </c>
      <c r="L69" s="595"/>
      <c r="M69" s="596"/>
      <c r="N69" s="596"/>
      <c r="O69" s="596"/>
      <c r="P69" s="596"/>
      <c r="Q69" s="596"/>
      <c r="R69" s="597"/>
      <c r="T69" s="129" t="str">
        <f t="shared" si="5"/>
        <v>% cost+</v>
      </c>
      <c r="U69" s="332"/>
      <c r="V69" s="333">
        <f t="shared" si="3"/>
        <v>-9.0909090909090939E-2</v>
      </c>
      <c r="W69" s="334">
        <f t="shared" si="4"/>
        <v>9.0909090909090828E-2</v>
      </c>
      <c r="Z69"/>
    </row>
    <row r="70" spans="3:26" s="303" customFormat="1">
      <c r="C70" s="296"/>
      <c r="D70" s="336" t="s">
        <v>160</v>
      </c>
      <c r="E70" t="s">
        <v>159</v>
      </c>
      <c r="F70"/>
      <c r="G70"/>
      <c r="H70"/>
      <c r="I70" s="236">
        <v>102</v>
      </c>
      <c r="J70" s="237">
        <v>100</v>
      </c>
      <c r="K70" s="238">
        <v>103</v>
      </c>
      <c r="L70" s="595"/>
      <c r="M70" s="596"/>
      <c r="N70" s="596"/>
      <c r="O70" s="596"/>
      <c r="P70" s="596"/>
      <c r="Q70" s="596"/>
      <c r="R70" s="597"/>
      <c r="T70" s="129" t="str">
        <f t="shared" si="5"/>
        <v>Tarif</v>
      </c>
      <c r="U70" s="332"/>
      <c r="V70" s="333">
        <f t="shared" si="3"/>
        <v>2.0000000000000018E-2</v>
      </c>
      <c r="W70" s="334">
        <f t="shared" si="4"/>
        <v>3.0000000000000027E-2</v>
      </c>
      <c r="Z70"/>
    </row>
    <row r="71" spans="3:26" s="303" customFormat="1">
      <c r="C71" s="296"/>
      <c r="D71" s="336" t="s">
        <v>265</v>
      </c>
      <c r="E71" t="s">
        <v>266</v>
      </c>
      <c r="F71"/>
      <c r="G71"/>
      <c r="H71"/>
      <c r="I71" s="236">
        <v>15</v>
      </c>
      <c r="J71" s="237">
        <v>14</v>
      </c>
      <c r="K71" s="238">
        <v>15</v>
      </c>
      <c r="L71" s="595"/>
      <c r="M71" s="596"/>
      <c r="N71" s="596"/>
      <c r="O71" s="596"/>
      <c r="P71" s="596"/>
      <c r="Q71" s="596"/>
      <c r="R71" s="597"/>
      <c r="T71" s="129" t="str">
        <f t="shared" si="5"/>
        <v>Rist. ventes</v>
      </c>
      <c r="U71" s="332"/>
      <c r="V71" s="333">
        <f t="shared" si="3"/>
        <v>7.1428571428571397E-2</v>
      </c>
      <c r="W71" s="334">
        <f t="shared" si="4"/>
        <v>7.1428571428571397E-2</v>
      </c>
      <c r="Z71"/>
    </row>
    <row r="72" spans="3:26" s="303" customFormat="1">
      <c r="C72" s="296"/>
      <c r="D72" s="336" t="s">
        <v>137</v>
      </c>
      <c r="E72" t="s">
        <v>138</v>
      </c>
      <c r="F72"/>
      <c r="G72"/>
      <c r="H72"/>
      <c r="I72" s="236">
        <v>56</v>
      </c>
      <c r="J72" s="237">
        <v>55</v>
      </c>
      <c r="K72" s="238">
        <v>58</v>
      </c>
      <c r="L72" s="595"/>
      <c r="M72" s="596"/>
      <c r="N72" s="596"/>
      <c r="O72" s="596"/>
      <c r="P72" s="596"/>
      <c r="Q72" s="596"/>
      <c r="R72" s="597"/>
      <c r="T72" s="129" t="str">
        <f t="shared" si="5"/>
        <v># sites</v>
      </c>
      <c r="U72" s="332"/>
      <c r="V72" s="333">
        <f t="shared" si="3"/>
        <v>1.8181818181818077E-2</v>
      </c>
      <c r="W72" s="334">
        <f t="shared" si="4"/>
        <v>5.4545454545454453E-2</v>
      </c>
      <c r="Z72"/>
    </row>
    <row r="73" spans="3:26" s="303" customFormat="1">
      <c r="C73" s="296"/>
      <c r="D73" s="336" t="s">
        <v>136</v>
      </c>
      <c r="E73" t="s">
        <v>135</v>
      </c>
      <c r="F73"/>
      <c r="G73"/>
      <c r="H73"/>
      <c r="I73" s="236">
        <v>300</v>
      </c>
      <c r="J73" s="237">
        <v>290</v>
      </c>
      <c r="K73" s="238">
        <v>295</v>
      </c>
      <c r="L73" s="595"/>
      <c r="M73" s="596"/>
      <c r="N73" s="596"/>
      <c r="O73" s="596"/>
      <c r="P73" s="596"/>
      <c r="Q73" s="596"/>
      <c r="R73" s="597"/>
      <c r="T73" s="129" t="str">
        <f t="shared" si="5"/>
        <v>ETP</v>
      </c>
      <c r="U73" s="332"/>
      <c r="V73" s="333">
        <f t="shared" si="3"/>
        <v>3.4482758620689724E-2</v>
      </c>
      <c r="W73" s="334">
        <f t="shared" si="4"/>
        <v>1.7241379310344751E-2</v>
      </c>
      <c r="Z73"/>
    </row>
    <row r="74" spans="3:26" s="303" customFormat="1">
      <c r="C74" s="296"/>
      <c r="D74" s="336" t="s">
        <v>267</v>
      </c>
      <c r="E74" t="s">
        <v>268</v>
      </c>
      <c r="F74"/>
      <c r="G74"/>
      <c r="H74"/>
      <c r="I74" s="236"/>
      <c r="J74" s="237"/>
      <c r="K74" s="238"/>
      <c r="L74" s="595"/>
      <c r="M74" s="596"/>
      <c r="N74" s="596"/>
      <c r="O74" s="596"/>
      <c r="P74" s="596"/>
      <c r="Q74" s="596"/>
      <c r="R74" s="597"/>
      <c r="T74" s="129" t="str">
        <f t="shared" si="5"/>
        <v>ETP Ouv</v>
      </c>
      <c r="U74" s="332"/>
      <c r="V74" s="333">
        <f t="shared" si="3"/>
        <v>0</v>
      </c>
      <c r="W74" s="334">
        <f t="shared" si="4"/>
        <v>0</v>
      </c>
      <c r="Z74"/>
    </row>
    <row r="75" spans="3:26" s="303" customFormat="1">
      <c r="C75" s="296"/>
      <c r="D75" s="336" t="s">
        <v>269</v>
      </c>
      <c r="E75" t="s">
        <v>270</v>
      </c>
      <c r="F75"/>
      <c r="G75"/>
      <c r="H75"/>
      <c r="I75" s="236"/>
      <c r="J75" s="237"/>
      <c r="K75" s="238"/>
      <c r="L75" s="595"/>
      <c r="M75" s="596"/>
      <c r="N75" s="596"/>
      <c r="O75" s="596"/>
      <c r="P75" s="596"/>
      <c r="Q75" s="596"/>
      <c r="R75" s="597"/>
      <c r="T75" s="129" t="str">
        <f t="shared" si="5"/>
        <v>ETP Empl</v>
      </c>
      <c r="U75" s="332"/>
      <c r="V75" s="333">
        <f t="shared" si="3"/>
        <v>0</v>
      </c>
      <c r="W75" s="334">
        <f t="shared" si="4"/>
        <v>0</v>
      </c>
      <c r="Z75"/>
    </row>
    <row r="76" spans="3:26" s="303" customFormat="1">
      <c r="C76" s="296"/>
      <c r="D76" s="336" t="s">
        <v>271</v>
      </c>
      <c r="E76" t="s">
        <v>272</v>
      </c>
      <c r="F76"/>
      <c r="G76"/>
      <c r="H76"/>
      <c r="I76" s="340">
        <v>0.6</v>
      </c>
      <c r="J76" s="341">
        <v>0.57999999999999996</v>
      </c>
      <c r="K76" s="342"/>
      <c r="L76" s="595"/>
      <c r="M76" s="596"/>
      <c r="N76" s="596"/>
      <c r="O76" s="596"/>
      <c r="P76" s="596"/>
      <c r="Q76" s="596"/>
      <c r="R76" s="597"/>
      <c r="T76" s="129" t="str">
        <f t="shared" si="5"/>
        <v>Productivité</v>
      </c>
      <c r="U76" s="332"/>
      <c r="V76" s="333">
        <f t="shared" si="3"/>
        <v>3.4482758620689724E-2</v>
      </c>
      <c r="W76" s="334">
        <f t="shared" si="4"/>
        <v>-1</v>
      </c>
      <c r="Z76"/>
    </row>
    <row r="77" spans="3:26" s="303" customFormat="1">
      <c r="C77" s="296"/>
      <c r="D77" s="336" t="s">
        <v>273</v>
      </c>
      <c r="E77" t="s">
        <v>274</v>
      </c>
      <c r="F77"/>
      <c r="G77"/>
      <c r="H77"/>
      <c r="I77" s="236"/>
      <c r="J77" s="237"/>
      <c r="K77" s="238"/>
      <c r="L77" s="595"/>
      <c r="M77" s="596"/>
      <c r="N77" s="596"/>
      <c r="O77" s="596"/>
      <c r="P77" s="596"/>
      <c r="Q77" s="596"/>
      <c r="R77" s="597"/>
      <c r="T77" s="129" t="str">
        <f t="shared" si="5"/>
        <v># Membres</v>
      </c>
      <c r="U77" s="332"/>
      <c r="V77" s="333">
        <f t="shared" si="3"/>
        <v>0</v>
      </c>
      <c r="W77" s="334">
        <f t="shared" si="4"/>
        <v>0</v>
      </c>
      <c r="Z77"/>
    </row>
    <row r="78" spans="3:26" s="303" customFormat="1">
      <c r="C78" s="296"/>
      <c r="D78" s="232" t="str">
        <f t="shared" ref="D78:D79" si="6">LEFT(E78,7)</f>
        <v xml:space="preserve">Autres </v>
      </c>
      <c r="E78" s="274" t="s">
        <v>89</v>
      </c>
      <c r="F78" s="274"/>
      <c r="G78" s="274"/>
      <c r="H78" s="274"/>
      <c r="I78" s="236"/>
      <c r="J78" s="237"/>
      <c r="K78" s="238"/>
      <c r="L78" s="595"/>
      <c r="M78" s="596"/>
      <c r="N78" s="596"/>
      <c r="O78" s="596"/>
      <c r="P78" s="596"/>
      <c r="Q78" s="596"/>
      <c r="R78" s="597"/>
      <c r="T78" s="129" t="str">
        <f t="shared" si="5"/>
        <v xml:space="preserve">Autres </v>
      </c>
      <c r="U78" s="332"/>
      <c r="V78" s="333">
        <f t="shared" si="3"/>
        <v>0</v>
      </c>
      <c r="W78" s="334">
        <f t="shared" si="4"/>
        <v>0</v>
      </c>
      <c r="Z78"/>
    </row>
    <row r="79" spans="3:26" s="303" customFormat="1">
      <c r="C79" s="296"/>
      <c r="D79" s="232" t="str">
        <f t="shared" si="6"/>
        <v xml:space="preserve">Autres </v>
      </c>
      <c r="E79" s="274" t="s">
        <v>89</v>
      </c>
      <c r="F79" s="274"/>
      <c r="G79" s="274"/>
      <c r="H79" s="274"/>
      <c r="I79" s="236"/>
      <c r="J79" s="237"/>
      <c r="K79" s="238"/>
      <c r="L79" s="595"/>
      <c r="M79" s="596"/>
      <c r="N79" s="596"/>
      <c r="O79" s="596"/>
      <c r="P79" s="596"/>
      <c r="Q79" s="596"/>
      <c r="R79" s="597"/>
      <c r="T79" s="129" t="str">
        <f t="shared" si="5"/>
        <v xml:space="preserve">Autres </v>
      </c>
      <c r="U79" s="332"/>
      <c r="V79" s="333">
        <f t="shared" si="3"/>
        <v>0</v>
      </c>
      <c r="W79" s="334">
        <f t="shared" si="4"/>
        <v>0</v>
      </c>
      <c r="Y79" s="343"/>
      <c r="Z79"/>
    </row>
    <row r="80" spans="3:26" s="303" customFormat="1">
      <c r="C80" s="296"/>
      <c r="D80" s="335"/>
      <c r="E80"/>
      <c r="F80"/>
      <c r="G80"/>
      <c r="H80"/>
      <c r="I80" s="75"/>
      <c r="J80" s="76"/>
      <c r="K80" s="77"/>
      <c r="L80" s="595"/>
      <c r="M80" s="596"/>
      <c r="N80" s="596"/>
      <c r="O80" s="596"/>
      <c r="P80" s="596"/>
      <c r="Q80" s="596"/>
      <c r="R80" s="597"/>
      <c r="T80" s="129">
        <f t="shared" si="5"/>
        <v>0</v>
      </c>
      <c r="U80" s="332"/>
      <c r="V80" s="333">
        <f t="shared" si="3"/>
        <v>0</v>
      </c>
      <c r="W80" s="334">
        <f t="shared" si="4"/>
        <v>0</v>
      </c>
      <c r="Y80" s="343"/>
      <c r="Z80"/>
    </row>
    <row r="81" spans="3:26" s="303" customFormat="1">
      <c r="C81" s="296"/>
      <c r="D81" s="74" t="s">
        <v>93</v>
      </c>
      <c r="E81"/>
      <c r="F81"/>
      <c r="G81" s="81"/>
      <c r="H81"/>
      <c r="I81" s="75"/>
      <c r="J81" s="76"/>
      <c r="K81" s="77"/>
      <c r="L81" s="595"/>
      <c r="M81" s="596"/>
      <c r="N81" s="596"/>
      <c r="O81" s="596"/>
      <c r="P81" s="596"/>
      <c r="Q81" s="596"/>
      <c r="R81" s="597"/>
      <c r="T81" s="129"/>
      <c r="U81" s="332"/>
      <c r="V81" s="333">
        <f t="shared" si="3"/>
        <v>0</v>
      </c>
      <c r="W81" s="334">
        <f t="shared" si="4"/>
        <v>0</v>
      </c>
      <c r="Y81" s="343"/>
      <c r="Z81"/>
    </row>
    <row r="82" spans="3:26" s="303" customFormat="1">
      <c r="C82" s="296"/>
      <c r="D82" s="336" t="s">
        <v>76</v>
      </c>
      <c r="E82" t="s">
        <v>95</v>
      </c>
      <c r="F82"/>
      <c r="G82"/>
      <c r="H82"/>
      <c r="I82" s="239">
        <v>101</v>
      </c>
      <c r="J82" s="240">
        <v>100</v>
      </c>
      <c r="K82" s="241"/>
      <c r="L82" s="527" t="s">
        <v>78</v>
      </c>
      <c r="M82" s="528"/>
      <c r="N82" s="528"/>
      <c r="O82" s="528"/>
      <c r="P82" s="528"/>
      <c r="Q82" s="528"/>
      <c r="R82" s="529"/>
      <c r="T82" s="129" t="str">
        <f t="shared" ref="T82:T89" si="7">+D82</f>
        <v>Index</v>
      </c>
      <c r="U82" s="332"/>
      <c r="V82" s="333">
        <f t="shared" si="3"/>
        <v>1.0000000000000009E-2</v>
      </c>
      <c r="W82" s="334">
        <f t="shared" si="4"/>
        <v>-1</v>
      </c>
      <c r="Y82" s="343"/>
      <c r="Z82"/>
    </row>
    <row r="83" spans="3:26" s="303" customFormat="1">
      <c r="C83" s="296"/>
      <c r="D83" s="336" t="s">
        <v>96</v>
      </c>
      <c r="E83" t="s">
        <v>96</v>
      </c>
      <c r="F83"/>
      <c r="G83"/>
      <c r="H83"/>
      <c r="I83" s="239"/>
      <c r="J83" s="240"/>
      <c r="K83" s="241"/>
      <c r="L83" s="527" t="s">
        <v>100</v>
      </c>
      <c r="M83" s="596"/>
      <c r="N83" s="596"/>
      <c r="O83" s="596"/>
      <c r="P83" s="596"/>
      <c r="Q83" s="596"/>
      <c r="R83" s="597"/>
      <c r="T83" s="129" t="str">
        <f t="shared" si="7"/>
        <v>Indice santé</v>
      </c>
      <c r="U83" s="332"/>
      <c r="V83" s="333">
        <f t="shared" si="3"/>
        <v>0</v>
      </c>
      <c r="W83" s="334">
        <f t="shared" si="4"/>
        <v>0</v>
      </c>
      <c r="Y83" s="343"/>
      <c r="Z83"/>
    </row>
    <row r="84" spans="3:26" s="303" customFormat="1">
      <c r="C84" s="296"/>
      <c r="D84" s="336" t="s">
        <v>97</v>
      </c>
      <c r="E84" t="s">
        <v>91</v>
      </c>
      <c r="F84"/>
      <c r="G84"/>
      <c r="H84"/>
      <c r="I84" s="242"/>
      <c r="J84" s="243"/>
      <c r="K84" s="244"/>
      <c r="L84" s="527" t="s">
        <v>101</v>
      </c>
      <c r="M84" s="596"/>
      <c r="N84" s="596"/>
      <c r="O84" s="596"/>
      <c r="P84" s="596"/>
      <c r="Q84" s="596"/>
      <c r="R84" s="597"/>
      <c r="T84" s="129" t="str">
        <f t="shared" si="7"/>
        <v>Tx TVA</v>
      </c>
      <c r="U84" s="332"/>
      <c r="V84" s="333">
        <f t="shared" si="3"/>
        <v>0</v>
      </c>
      <c r="W84" s="334">
        <f t="shared" si="4"/>
        <v>0</v>
      </c>
      <c r="Y84" s="343"/>
      <c r="Z84"/>
    </row>
    <row r="85" spans="3:26" s="303" customFormat="1">
      <c r="C85" s="296"/>
      <c r="D85" s="336" t="s">
        <v>98</v>
      </c>
      <c r="E85" t="s">
        <v>77</v>
      </c>
      <c r="F85"/>
      <c r="G85"/>
      <c r="H85"/>
      <c r="I85" s="344"/>
      <c r="J85" s="345"/>
      <c r="K85" s="346"/>
      <c r="L85" s="527" t="s">
        <v>94</v>
      </c>
      <c r="M85" s="596"/>
      <c r="N85" s="596"/>
      <c r="O85" s="596"/>
      <c r="P85" s="596"/>
      <c r="Q85" s="596"/>
      <c r="R85" s="597"/>
      <c r="T85" s="129" t="str">
        <f t="shared" si="7"/>
        <v>Tx ISOC</v>
      </c>
      <c r="U85" s="332"/>
      <c r="V85" s="333">
        <f t="shared" si="3"/>
        <v>0</v>
      </c>
      <c r="W85" s="334">
        <f t="shared" si="4"/>
        <v>0</v>
      </c>
      <c r="Y85" s="343"/>
      <c r="Z85"/>
    </row>
    <row r="86" spans="3:26" s="303" customFormat="1">
      <c r="C86" s="296"/>
      <c r="D86" s="336" t="s">
        <v>275</v>
      </c>
      <c r="E86" t="s">
        <v>123</v>
      </c>
      <c r="F86"/>
      <c r="G86"/>
      <c r="H86"/>
      <c r="I86" s="239"/>
      <c r="J86" s="240"/>
      <c r="K86" s="241"/>
      <c r="L86" s="527" t="s">
        <v>92</v>
      </c>
      <c r="M86" s="596"/>
      <c r="N86" s="596"/>
      <c r="O86" s="596"/>
      <c r="P86" s="596"/>
      <c r="Q86" s="596"/>
      <c r="R86" s="597"/>
      <c r="T86" s="129" t="str">
        <f t="shared" si="7"/>
        <v>Tx de change</v>
      </c>
      <c r="U86" s="332"/>
      <c r="V86" s="333">
        <f t="shared" si="3"/>
        <v>0</v>
      </c>
      <c r="W86" s="334">
        <f t="shared" si="4"/>
        <v>0</v>
      </c>
      <c r="Y86" s="343"/>
      <c r="Z86"/>
    </row>
    <row r="87" spans="3:26" s="303" customFormat="1">
      <c r="C87" s="296"/>
      <c r="D87" s="336" t="s">
        <v>99</v>
      </c>
      <c r="E87" t="s">
        <v>102</v>
      </c>
      <c r="F87"/>
      <c r="G87"/>
      <c r="H87"/>
      <c r="I87" s="239"/>
      <c r="J87" s="240"/>
      <c r="K87" s="241"/>
      <c r="L87" s="527" t="s">
        <v>350</v>
      </c>
      <c r="M87" s="528"/>
      <c r="N87" s="528"/>
      <c r="O87" s="528"/>
      <c r="P87" s="528"/>
      <c r="Q87" s="528"/>
      <c r="R87" s="529"/>
      <c r="T87" s="129" t="str">
        <f t="shared" si="7"/>
        <v>Tx OLO</v>
      </c>
      <c r="U87" s="332"/>
      <c r="V87" s="333">
        <f t="shared" si="3"/>
        <v>0</v>
      </c>
      <c r="W87" s="334">
        <f t="shared" si="4"/>
        <v>0</v>
      </c>
      <c r="Y87" s="343"/>
      <c r="Z87"/>
    </row>
    <row r="88" spans="3:26" ht="15" customHeight="1">
      <c r="D88" s="232" t="str">
        <f t="shared" ref="D88:D89" si="8">LEFT(E88,7)</f>
        <v xml:space="preserve">Autres </v>
      </c>
      <c r="E88" s="274" t="s">
        <v>89</v>
      </c>
      <c r="F88" s="274"/>
      <c r="G88" s="274"/>
      <c r="H88" s="274"/>
      <c r="I88" s="239"/>
      <c r="J88" s="240"/>
      <c r="K88" s="241"/>
      <c r="L88" s="595"/>
      <c r="M88" s="596"/>
      <c r="N88" s="596"/>
      <c r="O88" s="596"/>
      <c r="P88" s="596"/>
      <c r="Q88" s="596"/>
      <c r="R88" s="597"/>
      <c r="S88" s="303"/>
      <c r="T88" s="129" t="str">
        <f t="shared" si="7"/>
        <v xml:space="preserve">Autres </v>
      </c>
      <c r="U88" s="332"/>
      <c r="V88" s="333">
        <f t="shared" si="3"/>
        <v>0</v>
      </c>
      <c r="W88" s="334">
        <f t="shared" si="4"/>
        <v>0</v>
      </c>
      <c r="Y88" s="343"/>
    </row>
    <row r="89" spans="3:26" ht="15" customHeight="1">
      <c r="D89" s="232" t="str">
        <f t="shared" si="8"/>
        <v xml:space="preserve">Autres </v>
      </c>
      <c r="E89" s="274" t="s">
        <v>89</v>
      </c>
      <c r="F89" s="274"/>
      <c r="G89" s="274"/>
      <c r="H89" s="274"/>
      <c r="I89" s="239"/>
      <c r="J89" s="240"/>
      <c r="K89" s="241"/>
      <c r="L89" s="595"/>
      <c r="M89" s="596"/>
      <c r="N89" s="596"/>
      <c r="O89" s="596"/>
      <c r="P89" s="596"/>
      <c r="Q89" s="596"/>
      <c r="R89" s="597"/>
      <c r="S89" s="303"/>
      <c r="T89" s="129" t="str">
        <f t="shared" si="7"/>
        <v xml:space="preserve">Autres </v>
      </c>
      <c r="U89" s="332"/>
      <c r="V89" s="333">
        <f t="shared" si="3"/>
        <v>0</v>
      </c>
      <c r="W89" s="334">
        <f t="shared" si="4"/>
        <v>0</v>
      </c>
      <c r="Y89" s="343"/>
    </row>
    <row r="90" spans="3:26">
      <c r="D90" s="301"/>
      <c r="E90" s="302"/>
      <c r="F90" s="347"/>
      <c r="G90" s="347"/>
      <c r="H90" s="347"/>
      <c r="I90" s="78"/>
      <c r="J90" s="79"/>
      <c r="K90" s="80"/>
      <c r="L90" s="599"/>
      <c r="M90" s="600"/>
      <c r="N90" s="600"/>
      <c r="O90" s="600"/>
      <c r="P90" s="600"/>
      <c r="Q90" s="600"/>
      <c r="R90" s="601"/>
      <c r="S90" s="303"/>
      <c r="T90" s="348"/>
      <c r="U90" s="349"/>
      <c r="V90" s="350"/>
      <c r="W90" s="351"/>
      <c r="Y90" s="343"/>
    </row>
    <row r="91" spans="3:26" ht="15.6">
      <c r="E91" s="299"/>
      <c r="Y91" s="343"/>
    </row>
    <row r="92" spans="3:26">
      <c r="Y92" s="343"/>
    </row>
    <row r="93" spans="3:26" ht="15.6">
      <c r="C93" s="298" t="s">
        <v>106</v>
      </c>
      <c r="D93" s="299" t="s">
        <v>17</v>
      </c>
      <c r="Y93" s="343"/>
    </row>
    <row r="94" spans="3:26">
      <c r="Y94" s="343"/>
    </row>
    <row r="95" spans="3:26">
      <c r="Y95" s="343"/>
    </row>
    <row r="96" spans="3:26">
      <c r="Y96" s="343"/>
    </row>
    <row r="97" spans="3:25">
      <c r="Y97" s="343"/>
    </row>
    <row r="98" spans="3:25" ht="15" thickBot="1">
      <c r="Y98" s="343"/>
    </row>
    <row r="99" spans="3:25" ht="15" customHeight="1" thickTop="1">
      <c r="C99" s="352"/>
      <c r="D99" s="353"/>
      <c r="E99" s="110" t="s">
        <v>248</v>
      </c>
      <c r="F99" s="602" t="s">
        <v>276</v>
      </c>
      <c r="G99" s="602"/>
      <c r="H99" s="602"/>
      <c r="I99" s="602"/>
      <c r="J99" s="602"/>
      <c r="K99" s="602"/>
      <c r="L99" s="160"/>
      <c r="M99" s="354"/>
      <c r="N99" s="287"/>
      <c r="O99" s="287"/>
      <c r="P99" s="287"/>
      <c r="Q99" s="287"/>
      <c r="R99" s="287"/>
      <c r="S99" s="287"/>
      <c r="Y99" s="343"/>
    </row>
    <row r="100" spans="3:25">
      <c r="C100" s="355"/>
      <c r="E100" s="356" t="s">
        <v>107</v>
      </c>
      <c r="F100" s="275" t="s">
        <v>79</v>
      </c>
      <c r="G100" s="275" t="s">
        <v>277</v>
      </c>
      <c r="H100" s="275" t="s">
        <v>83</v>
      </c>
      <c r="I100" s="275"/>
      <c r="J100" s="275"/>
      <c r="K100" s="275"/>
      <c r="L100" s="287"/>
      <c r="M100" s="357"/>
      <c r="Y100" s="343"/>
    </row>
    <row r="101" spans="3:25">
      <c r="C101" s="355"/>
      <c r="F101" s="158"/>
      <c r="G101" s="158"/>
      <c r="H101" s="158"/>
      <c r="I101" s="287"/>
      <c r="J101" s="287"/>
      <c r="K101" s="287"/>
      <c r="L101" s="287"/>
      <c r="M101" s="357"/>
      <c r="Y101" s="358"/>
    </row>
    <row r="102" spans="3:25">
      <c r="C102" s="355"/>
      <c r="E102" s="356" t="s">
        <v>109</v>
      </c>
      <c r="F102" s="359" t="s">
        <v>130</v>
      </c>
      <c r="G102" s="359" t="s">
        <v>160</v>
      </c>
      <c r="H102" s="359"/>
      <c r="I102" s="287"/>
      <c r="J102" s="287"/>
      <c r="K102" s="360" t="s">
        <v>145</v>
      </c>
      <c r="L102" s="157">
        <f>+(1+F104)*(1+G104)*(1+H104)-1</f>
        <v>0.1333333333333333</v>
      </c>
      <c r="M102" s="357"/>
      <c r="Y102" s="343"/>
    </row>
    <row r="103" spans="3:25">
      <c r="C103" s="355"/>
      <c r="E103" s="356"/>
      <c r="F103" s="359" t="s">
        <v>235</v>
      </c>
      <c r="G103" s="359" t="s">
        <v>235</v>
      </c>
      <c r="H103" s="359"/>
      <c r="I103" s="287"/>
      <c r="J103" s="287"/>
      <c r="M103" s="357"/>
      <c r="Y103" s="343"/>
    </row>
    <row r="104" spans="3:25" ht="16.5" customHeight="1">
      <c r="C104" s="361"/>
      <c r="D104" s="302"/>
      <c r="E104" s="86"/>
      <c r="F104" s="128">
        <f>IFERROR(IF(F103&gt;0,INDEX($V$61:$W$90,MATCH(F102,$T$61:$T$90,FALSE),MATCH(F103,$V$60:$W$60,FALSE)),VLOOKUP(F102,$D$59:$K$90,6,FALSE)),0)</f>
        <v>0.11111111111111116</v>
      </c>
      <c r="G104" s="128">
        <f t="shared" ref="G104:H104" si="9">IFERROR(IF(G103&gt;0,INDEX($V$61:$W$90,MATCH(G102,$T$61:$T$90,FALSE),MATCH(G103,$V$60:$W$60,FALSE)),VLOOKUP(G102,$D$59:$K$90,6,FALSE)),0)</f>
        <v>2.0000000000000018E-2</v>
      </c>
      <c r="H104" s="128">
        <f t="shared" si="9"/>
        <v>0</v>
      </c>
      <c r="I104" s="128">
        <f>IFERROR(IF(I103&gt;0,INDEX($V$61:$W$90,MATCH(I102,$T$61:$T$90,FALSE),MATCH(I103,$V$60:$W$60,FALSE)),VLOOKUP(I102,$D$61:$K$90,6,FALSE)),0)</f>
        <v>0</v>
      </c>
      <c r="J104" s="128" t="str">
        <f>IFERROR(IF(J103&gt;0,INDEX($V$61:$W$90,MATCH(J102,$T$61:$T$90,FALSE),MATCH(J103,$V$60:$W$60,FALSE)),""),0)</f>
        <v/>
      </c>
      <c r="K104" s="90"/>
      <c r="L104" s="158"/>
      <c r="M104" s="362"/>
    </row>
    <row r="105" spans="3:25">
      <c r="C105" s="355"/>
      <c r="M105" s="363"/>
    </row>
    <row r="106" spans="3:25" ht="15.6">
      <c r="C106" s="118"/>
      <c r="D106" s="299" t="s">
        <v>103</v>
      </c>
      <c r="E106" s="299"/>
      <c r="F106" s="299"/>
      <c r="G106" s="299"/>
      <c r="H106" s="299"/>
      <c r="I106" s="299"/>
      <c r="J106" s="303"/>
      <c r="K106" s="303"/>
      <c r="L106" s="303"/>
      <c r="M106" s="119"/>
      <c r="N106" s="303"/>
      <c r="O106" s="303"/>
    </row>
    <row r="107" spans="3:25">
      <c r="C107" s="355"/>
      <c r="D107" s="296"/>
      <c r="E107" s="296"/>
      <c r="F107" s="296"/>
      <c r="G107" s="296"/>
      <c r="H107" s="296"/>
      <c r="I107" s="96" t="s">
        <v>16</v>
      </c>
      <c r="J107" s="96" t="s">
        <v>108</v>
      </c>
      <c r="K107" s="96" t="s">
        <v>146</v>
      </c>
      <c r="L107" s="97" t="s">
        <v>111</v>
      </c>
      <c r="M107" s="120" t="s">
        <v>113</v>
      </c>
      <c r="Q107" s="296"/>
      <c r="R107" s="296"/>
      <c r="S107" s="329"/>
    </row>
    <row r="108" spans="3:25" ht="16.5" customHeight="1">
      <c r="C108" s="355"/>
      <c r="D108" s="258" t="s">
        <v>141</v>
      </c>
      <c r="E108" s="259" t="s">
        <v>278</v>
      </c>
      <c r="F108" s="259"/>
      <c r="G108" s="259"/>
      <c r="H108" s="271"/>
      <c r="I108" s="272">
        <v>100000</v>
      </c>
      <c r="J108" s="98">
        <f t="shared" ref="J108:J117" si="10">+I108*(1+$L$102)</f>
        <v>113333.33333333333</v>
      </c>
      <c r="K108" s="272">
        <v>170000</v>
      </c>
      <c r="L108" s="99">
        <f>+K108-J108</f>
        <v>56666.666666666672</v>
      </c>
      <c r="M108" s="364" t="str">
        <f>IF(ABS(L108)&gt;$I$42,"NON","OK")</f>
        <v>NON</v>
      </c>
      <c r="S108" s="308"/>
    </row>
    <row r="109" spans="3:25" ht="16.5" customHeight="1">
      <c r="C109" s="355"/>
      <c r="D109" s="262"/>
      <c r="E109" s="274" t="s">
        <v>89</v>
      </c>
      <c r="F109" s="274"/>
      <c r="G109" s="274"/>
      <c r="H109" s="365"/>
      <c r="I109" s="265"/>
      <c r="J109" s="101">
        <f t="shared" si="10"/>
        <v>0</v>
      </c>
      <c r="K109" s="261"/>
      <c r="L109" s="102">
        <f>+K109-J109</f>
        <v>0</v>
      </c>
      <c r="M109" s="366" t="str">
        <f t="shared" ref="M109:M117" si="11">IF(ABS(L109)&gt;$I$42,"NON","OK")</f>
        <v>OK</v>
      </c>
      <c r="S109" s="308"/>
    </row>
    <row r="110" spans="3:25" ht="16.5" customHeight="1">
      <c r="C110" s="355"/>
      <c r="D110" s="262"/>
      <c r="E110" s="274" t="s">
        <v>89</v>
      </c>
      <c r="F110" s="274"/>
      <c r="G110" s="274"/>
      <c r="H110" s="365"/>
      <c r="I110" s="261"/>
      <c r="J110" s="101">
        <f t="shared" si="10"/>
        <v>0</v>
      </c>
      <c r="K110" s="261"/>
      <c r="L110" s="102">
        <f>+K110-J110</f>
        <v>0</v>
      </c>
      <c r="M110" s="366" t="str">
        <f t="shared" si="11"/>
        <v>OK</v>
      </c>
      <c r="S110" s="308"/>
    </row>
    <row r="111" spans="3:25" ht="16.5" customHeight="1">
      <c r="C111" s="355"/>
      <c r="D111" s="262"/>
      <c r="E111" s="274" t="s">
        <v>89</v>
      </c>
      <c r="F111" s="274"/>
      <c r="G111" s="274"/>
      <c r="H111" s="365"/>
      <c r="I111" s="261"/>
      <c r="J111" s="101">
        <f t="shared" si="10"/>
        <v>0</v>
      </c>
      <c r="K111" s="261"/>
      <c r="L111" s="102">
        <f t="shared" ref="L111:L117" si="12">+K111-J111</f>
        <v>0</v>
      </c>
      <c r="M111" s="366" t="str">
        <f t="shared" si="11"/>
        <v>OK</v>
      </c>
      <c r="S111" s="308"/>
    </row>
    <row r="112" spans="3:25" ht="16.5" customHeight="1">
      <c r="C112" s="355"/>
      <c r="D112" s="262"/>
      <c r="E112" s="274" t="s">
        <v>89</v>
      </c>
      <c r="F112" s="274"/>
      <c r="G112" s="274"/>
      <c r="H112" s="365"/>
      <c r="I112" s="261"/>
      <c r="J112" s="101">
        <f t="shared" si="10"/>
        <v>0</v>
      </c>
      <c r="K112" s="261"/>
      <c r="L112" s="102">
        <f t="shared" si="12"/>
        <v>0</v>
      </c>
      <c r="M112" s="366" t="str">
        <f t="shared" si="11"/>
        <v>OK</v>
      </c>
      <c r="S112" s="308"/>
    </row>
    <row r="113" spans="3:19" ht="16.5" customHeight="1">
      <c r="C113" s="355"/>
      <c r="D113" s="262"/>
      <c r="E113" s="274" t="s">
        <v>89</v>
      </c>
      <c r="F113" s="274"/>
      <c r="G113" s="274"/>
      <c r="H113" s="365"/>
      <c r="I113" s="261"/>
      <c r="J113" s="101">
        <f t="shared" si="10"/>
        <v>0</v>
      </c>
      <c r="K113" s="261"/>
      <c r="L113" s="102">
        <f t="shared" si="12"/>
        <v>0</v>
      </c>
      <c r="M113" s="366" t="str">
        <f t="shared" si="11"/>
        <v>OK</v>
      </c>
      <c r="S113" s="308"/>
    </row>
    <row r="114" spans="3:19" ht="16.5" customHeight="1">
      <c r="C114" s="355"/>
      <c r="D114" s="262"/>
      <c r="E114" s="274" t="s">
        <v>89</v>
      </c>
      <c r="F114" s="274"/>
      <c r="G114" s="274"/>
      <c r="H114" s="365"/>
      <c r="I114" s="261"/>
      <c r="J114" s="101">
        <f t="shared" si="10"/>
        <v>0</v>
      </c>
      <c r="K114" s="261"/>
      <c r="L114" s="102">
        <f t="shared" si="12"/>
        <v>0</v>
      </c>
      <c r="M114" s="366" t="str">
        <f t="shared" si="11"/>
        <v>OK</v>
      </c>
      <c r="S114" s="308"/>
    </row>
    <row r="115" spans="3:19" ht="16.5" customHeight="1">
      <c r="C115" s="355"/>
      <c r="D115" s="262"/>
      <c r="E115" s="274" t="s">
        <v>89</v>
      </c>
      <c r="F115" s="274"/>
      <c r="G115" s="274"/>
      <c r="H115" s="365"/>
      <c r="I115" s="261"/>
      <c r="J115" s="101">
        <f t="shared" si="10"/>
        <v>0</v>
      </c>
      <c r="K115" s="261"/>
      <c r="L115" s="102">
        <f t="shared" si="12"/>
        <v>0</v>
      </c>
      <c r="M115" s="366" t="str">
        <f t="shared" si="11"/>
        <v>OK</v>
      </c>
      <c r="S115" s="308"/>
    </row>
    <row r="116" spans="3:19" ht="16.5" customHeight="1">
      <c r="C116" s="355"/>
      <c r="D116" s="262"/>
      <c r="E116" s="274" t="s">
        <v>89</v>
      </c>
      <c r="F116" s="274"/>
      <c r="G116" s="274"/>
      <c r="H116" s="365"/>
      <c r="I116" s="261"/>
      <c r="J116" s="101">
        <f t="shared" si="10"/>
        <v>0</v>
      </c>
      <c r="K116" s="261"/>
      <c r="L116" s="102">
        <f t="shared" si="12"/>
        <v>0</v>
      </c>
      <c r="M116" s="366" t="str">
        <f t="shared" si="11"/>
        <v>OK</v>
      </c>
      <c r="S116" s="308"/>
    </row>
    <row r="117" spans="3:19" ht="16.5" customHeight="1">
      <c r="C117" s="355"/>
      <c r="D117" s="367"/>
      <c r="E117" s="368" t="s">
        <v>89</v>
      </c>
      <c r="F117" s="368"/>
      <c r="G117" s="368"/>
      <c r="H117" s="369"/>
      <c r="I117" s="370"/>
      <c r="J117" s="104">
        <f t="shared" si="10"/>
        <v>0</v>
      </c>
      <c r="K117" s="370"/>
      <c r="L117" s="105">
        <f t="shared" si="12"/>
        <v>0</v>
      </c>
      <c r="M117" s="371" t="str">
        <f t="shared" si="11"/>
        <v>OK</v>
      </c>
      <c r="S117" s="308"/>
    </row>
    <row r="118" spans="3:19">
      <c r="C118" s="355"/>
      <c r="M118" s="363"/>
    </row>
    <row r="119" spans="3:19" ht="15.6">
      <c r="C119" s="355"/>
      <c r="D119" s="299" t="s">
        <v>112</v>
      </c>
      <c r="G119" s="372" t="s">
        <v>114</v>
      </c>
      <c r="M119" s="363"/>
    </row>
    <row r="120" spans="3:19">
      <c r="C120" s="355"/>
      <c r="D120" s="302" t="s">
        <v>115</v>
      </c>
      <c r="E120" s="302"/>
      <c r="F120" s="302"/>
      <c r="G120" s="302"/>
      <c r="H120" s="302"/>
      <c r="I120" s="302"/>
      <c r="J120" s="302"/>
      <c r="K120" s="302"/>
      <c r="L120" s="302"/>
      <c r="M120" s="363"/>
    </row>
    <row r="121" spans="3:19">
      <c r="C121" s="355"/>
      <c r="D121" s="580"/>
      <c r="E121" s="603"/>
      <c r="F121" s="603"/>
      <c r="G121" s="603"/>
      <c r="H121" s="603"/>
      <c r="I121" s="603"/>
      <c r="J121" s="603"/>
      <c r="K121" s="603"/>
      <c r="L121" s="581"/>
      <c r="M121" s="363"/>
    </row>
    <row r="122" spans="3:19">
      <c r="C122" s="355"/>
      <c r="D122" s="584"/>
      <c r="E122" s="604"/>
      <c r="F122" s="604"/>
      <c r="G122" s="604"/>
      <c r="H122" s="604"/>
      <c r="I122" s="604"/>
      <c r="J122" s="604"/>
      <c r="K122" s="604"/>
      <c r="L122" s="585"/>
      <c r="M122" s="363"/>
    </row>
    <row r="123" spans="3:19">
      <c r="C123" s="373"/>
      <c r="M123" s="363"/>
    </row>
    <row r="124" spans="3:19" ht="15.6">
      <c r="C124" s="355"/>
      <c r="D124" s="299" t="s">
        <v>117</v>
      </c>
      <c r="M124" s="363"/>
    </row>
    <row r="125" spans="3:19">
      <c r="C125" s="355"/>
      <c r="D125" s="580"/>
      <c r="E125" s="603"/>
      <c r="F125" s="603"/>
      <c r="G125" s="603"/>
      <c r="H125" s="603"/>
      <c r="I125" s="603"/>
      <c r="J125" s="603"/>
      <c r="K125" s="603"/>
      <c r="L125" s="581"/>
      <c r="M125" s="363"/>
    </row>
    <row r="126" spans="3:19">
      <c r="C126" s="355"/>
      <c r="D126" s="584"/>
      <c r="E126" s="604"/>
      <c r="F126" s="604"/>
      <c r="G126" s="604"/>
      <c r="H126" s="604"/>
      <c r="I126" s="604"/>
      <c r="J126" s="604"/>
      <c r="K126" s="604"/>
      <c r="L126" s="585"/>
      <c r="M126" s="363"/>
    </row>
    <row r="127" spans="3:19" ht="15" thickBot="1">
      <c r="C127" s="374"/>
      <c r="D127" s="375"/>
      <c r="E127" s="375"/>
      <c r="F127" s="375"/>
      <c r="G127" s="375"/>
      <c r="H127" s="375"/>
      <c r="I127" s="375"/>
      <c r="J127" s="375"/>
      <c r="K127" s="375"/>
      <c r="L127" s="375"/>
      <c r="M127" s="376"/>
    </row>
    <row r="128" spans="3:19" ht="29.25" customHeight="1" thickTop="1" thickBot="1"/>
    <row r="129" spans="3:19" ht="15" customHeight="1" thickTop="1">
      <c r="C129" s="352"/>
      <c r="D129" s="353"/>
      <c r="E129" s="110" t="s">
        <v>118</v>
      </c>
      <c r="F129" s="602" t="s">
        <v>279</v>
      </c>
      <c r="G129" s="602"/>
      <c r="H129" s="602"/>
      <c r="I129" s="602"/>
      <c r="J129" s="602"/>
      <c r="K129" s="602"/>
      <c r="L129" s="160"/>
      <c r="M129" s="354"/>
    </row>
    <row r="130" spans="3:19">
      <c r="C130" s="355"/>
      <c r="E130" s="356" t="s">
        <v>107</v>
      </c>
      <c r="F130" s="275" t="s">
        <v>80</v>
      </c>
      <c r="G130" s="275" t="s">
        <v>83</v>
      </c>
      <c r="H130" s="275"/>
      <c r="I130" s="275"/>
      <c r="J130" s="275"/>
      <c r="K130" s="275"/>
      <c r="L130" s="287"/>
      <c r="M130" s="357"/>
    </row>
    <row r="131" spans="3:19">
      <c r="C131" s="355"/>
      <c r="F131" s="158"/>
      <c r="G131" s="158"/>
      <c r="H131" s="158"/>
      <c r="I131" s="287"/>
      <c r="J131" s="287"/>
      <c r="K131" s="287"/>
      <c r="L131" s="287"/>
      <c r="M131" s="357"/>
    </row>
    <row r="132" spans="3:19">
      <c r="C132" s="355"/>
      <c r="E132" s="356" t="s">
        <v>109</v>
      </c>
      <c r="F132" s="359" t="s">
        <v>137</v>
      </c>
      <c r="G132" s="359" t="s">
        <v>76</v>
      </c>
      <c r="H132" s="359" t="s">
        <v>271</v>
      </c>
      <c r="I132" s="287"/>
      <c r="J132" s="287"/>
      <c r="K132" s="360" t="s">
        <v>145</v>
      </c>
      <c r="L132" s="157">
        <f>+(1+F134)*(1+G134)*(1+H134)-1</f>
        <v>6.3824451410658289E-2</v>
      </c>
      <c r="M132" s="357"/>
    </row>
    <row r="133" spans="3:19">
      <c r="C133" s="355"/>
      <c r="E133" s="356"/>
      <c r="F133" s="359" t="s">
        <v>235</v>
      </c>
      <c r="G133" s="359" t="s">
        <v>235</v>
      </c>
      <c r="H133" s="359" t="s">
        <v>235</v>
      </c>
      <c r="I133" s="287"/>
      <c r="J133" s="287"/>
      <c r="K133" s="287"/>
      <c r="L133" s="287"/>
      <c r="M133" s="357"/>
    </row>
    <row r="134" spans="3:19" ht="16.5" customHeight="1">
      <c r="C134" s="361"/>
      <c r="D134" s="302"/>
      <c r="E134" s="86"/>
      <c r="F134" s="128">
        <f>IFERROR(IF(F133&gt;0,INDEX($V$61:$W$90,MATCH(F132,$T$61:$T$90,FALSE),MATCH(F133,$V$60:$W$60,FALSE)),VLOOKUP(F132,$D$59:$K$90,6,FALSE)),0)</f>
        <v>1.8181818181818077E-2</v>
      </c>
      <c r="G134" s="128">
        <f t="shared" ref="G134:H134" si="13">IFERROR(IF(G133&gt;0,INDEX($V$61:$W$90,MATCH(G132,$T$61:$T$90,FALSE),MATCH(G133,$V$60:$W$60,FALSE)),VLOOKUP(G132,$D$59:$K$90,6,FALSE)),0)</f>
        <v>1.0000000000000009E-2</v>
      </c>
      <c r="H134" s="128">
        <f t="shared" si="13"/>
        <v>3.4482758620689724E-2</v>
      </c>
      <c r="I134" s="90"/>
      <c r="J134" s="90"/>
      <c r="K134" s="90"/>
      <c r="L134" s="158"/>
      <c r="M134" s="362"/>
    </row>
    <row r="135" spans="3:19">
      <c r="C135" s="355"/>
      <c r="M135" s="363"/>
    </row>
    <row r="136" spans="3:19">
      <c r="C136" s="355"/>
      <c r="M136" s="363"/>
    </row>
    <row r="137" spans="3:19" ht="15.6">
      <c r="C137" s="118"/>
      <c r="D137" s="299" t="s">
        <v>103</v>
      </c>
      <c r="E137" s="299"/>
      <c r="F137" s="299"/>
      <c r="G137" s="299"/>
      <c r="H137" s="299"/>
      <c r="I137" s="299"/>
      <c r="J137" s="303"/>
      <c r="K137" s="303"/>
      <c r="L137" s="303"/>
      <c r="M137" s="119"/>
      <c r="N137" s="303"/>
      <c r="O137" s="303"/>
    </row>
    <row r="138" spans="3:19">
      <c r="C138" s="355"/>
      <c r="D138" s="296"/>
      <c r="E138" s="296"/>
      <c r="F138" s="296"/>
      <c r="G138" s="296"/>
      <c r="H138" s="296"/>
      <c r="I138" s="96" t="s">
        <v>16</v>
      </c>
      <c r="J138" s="96" t="s">
        <v>108</v>
      </c>
      <c r="K138" s="96" t="s">
        <v>146</v>
      </c>
      <c r="L138" s="97" t="s">
        <v>111</v>
      </c>
      <c r="M138" s="120" t="s">
        <v>113</v>
      </c>
      <c r="Q138" s="296"/>
      <c r="R138" s="296"/>
      <c r="S138" s="329"/>
    </row>
    <row r="139" spans="3:19" ht="16.5" customHeight="1">
      <c r="C139" s="355"/>
      <c r="D139" s="258" t="s">
        <v>141</v>
      </c>
      <c r="E139" s="259" t="s">
        <v>278</v>
      </c>
      <c r="F139" s="259"/>
      <c r="G139" s="259"/>
      <c r="H139" s="271"/>
      <c r="I139" s="272">
        <v>300000</v>
      </c>
      <c r="J139" s="98">
        <f>+I139*(1+$L$132)</f>
        <v>319147.33542319748</v>
      </c>
      <c r="K139" s="270">
        <v>320000</v>
      </c>
      <c r="L139" s="100">
        <f>+K139-J139</f>
        <v>852.66457680251915</v>
      </c>
      <c r="M139" s="377" t="str">
        <f t="shared" ref="M139:M148" si="14">IF(ABS(L139)&gt;$I$42,"NON","OK")</f>
        <v>OK</v>
      </c>
      <c r="S139" s="308"/>
    </row>
    <row r="140" spans="3:19" ht="16.5" customHeight="1">
      <c r="C140" s="355"/>
      <c r="D140" s="262"/>
      <c r="E140" s="274" t="s">
        <v>89</v>
      </c>
      <c r="F140" s="274"/>
      <c r="G140" s="274"/>
      <c r="H140" s="365"/>
      <c r="I140" s="265"/>
      <c r="J140" s="101">
        <f>+I140*(1+$L$132)</f>
        <v>0</v>
      </c>
      <c r="K140" s="237"/>
      <c r="L140" s="103">
        <f>+K140-J140</f>
        <v>0</v>
      </c>
      <c r="M140" s="378" t="str">
        <f t="shared" si="14"/>
        <v>OK</v>
      </c>
      <c r="S140" s="308"/>
    </row>
    <row r="141" spans="3:19" ht="16.5" customHeight="1">
      <c r="C141" s="355"/>
      <c r="D141" s="262"/>
      <c r="E141" s="274" t="s">
        <v>89</v>
      </c>
      <c r="F141" s="274"/>
      <c r="G141" s="274"/>
      <c r="H141" s="365"/>
      <c r="I141" s="261"/>
      <c r="J141" s="101">
        <f t="shared" ref="J141:J148" si="15">+I141*(1+$L$132)</f>
        <v>0</v>
      </c>
      <c r="K141" s="237"/>
      <c r="L141" s="103">
        <f t="shared" ref="L141:L148" si="16">+K141-J141</f>
        <v>0</v>
      </c>
      <c r="M141" s="378" t="str">
        <f t="shared" si="14"/>
        <v>OK</v>
      </c>
      <c r="S141" s="308"/>
    </row>
    <row r="142" spans="3:19" ht="16.5" customHeight="1">
      <c r="C142" s="355"/>
      <c r="D142" s="262"/>
      <c r="E142" s="274" t="s">
        <v>89</v>
      </c>
      <c r="F142" s="274"/>
      <c r="G142" s="274"/>
      <c r="H142" s="365"/>
      <c r="I142" s="261"/>
      <c r="J142" s="101">
        <f t="shared" si="15"/>
        <v>0</v>
      </c>
      <c r="K142" s="237"/>
      <c r="L142" s="103">
        <f t="shared" si="16"/>
        <v>0</v>
      </c>
      <c r="M142" s="378" t="str">
        <f t="shared" si="14"/>
        <v>OK</v>
      </c>
      <c r="S142" s="308"/>
    </row>
    <row r="143" spans="3:19" ht="16.5" customHeight="1">
      <c r="C143" s="355"/>
      <c r="D143" s="262"/>
      <c r="E143" s="274" t="s">
        <v>89</v>
      </c>
      <c r="F143" s="274"/>
      <c r="G143" s="274"/>
      <c r="H143" s="365"/>
      <c r="I143" s="261"/>
      <c r="J143" s="101">
        <f t="shared" si="15"/>
        <v>0</v>
      </c>
      <c r="K143" s="237"/>
      <c r="L143" s="103">
        <f t="shared" si="16"/>
        <v>0</v>
      </c>
      <c r="M143" s="378" t="str">
        <f t="shared" si="14"/>
        <v>OK</v>
      </c>
      <c r="S143" s="308"/>
    </row>
    <row r="144" spans="3:19" ht="16.5" customHeight="1">
      <c r="C144" s="355"/>
      <c r="D144" s="262"/>
      <c r="E144" s="274" t="s">
        <v>89</v>
      </c>
      <c r="F144" s="274"/>
      <c r="G144" s="274"/>
      <c r="H144" s="365"/>
      <c r="I144" s="261"/>
      <c r="J144" s="101">
        <f t="shared" si="15"/>
        <v>0</v>
      </c>
      <c r="K144" s="237"/>
      <c r="L144" s="103">
        <f t="shared" si="16"/>
        <v>0</v>
      </c>
      <c r="M144" s="378" t="str">
        <f t="shared" si="14"/>
        <v>OK</v>
      </c>
      <c r="S144" s="308"/>
    </row>
    <row r="145" spans="3:19" ht="16.5" customHeight="1">
      <c r="C145" s="355"/>
      <c r="D145" s="262"/>
      <c r="E145" s="274" t="s">
        <v>89</v>
      </c>
      <c r="F145" s="274"/>
      <c r="G145" s="274"/>
      <c r="H145" s="365"/>
      <c r="I145" s="261"/>
      <c r="J145" s="101">
        <f t="shared" si="15"/>
        <v>0</v>
      </c>
      <c r="K145" s="237"/>
      <c r="L145" s="103">
        <f t="shared" si="16"/>
        <v>0</v>
      </c>
      <c r="M145" s="378" t="str">
        <f t="shared" si="14"/>
        <v>OK</v>
      </c>
      <c r="S145" s="308"/>
    </row>
    <row r="146" spans="3:19" ht="16.5" customHeight="1">
      <c r="C146" s="355"/>
      <c r="D146" s="262"/>
      <c r="E146" s="274" t="s">
        <v>89</v>
      </c>
      <c r="F146" s="274"/>
      <c r="G146" s="274"/>
      <c r="H146" s="365"/>
      <c r="I146" s="261"/>
      <c r="J146" s="101">
        <f t="shared" si="15"/>
        <v>0</v>
      </c>
      <c r="K146" s="237"/>
      <c r="L146" s="103">
        <f t="shared" si="16"/>
        <v>0</v>
      </c>
      <c r="M146" s="378" t="str">
        <f t="shared" si="14"/>
        <v>OK</v>
      </c>
      <c r="S146" s="308"/>
    </row>
    <row r="147" spans="3:19" ht="16.5" customHeight="1">
      <c r="C147" s="355"/>
      <c r="D147" s="262"/>
      <c r="E147" s="274" t="s">
        <v>89</v>
      </c>
      <c r="F147" s="274"/>
      <c r="G147" s="274"/>
      <c r="H147" s="365"/>
      <c r="I147" s="261"/>
      <c r="J147" s="101">
        <f t="shared" si="15"/>
        <v>0</v>
      </c>
      <c r="K147" s="237"/>
      <c r="L147" s="103">
        <f t="shared" si="16"/>
        <v>0</v>
      </c>
      <c r="M147" s="378" t="str">
        <f t="shared" si="14"/>
        <v>OK</v>
      </c>
      <c r="S147" s="308"/>
    </row>
    <row r="148" spans="3:19">
      <c r="C148" s="355"/>
      <c r="D148" s="367"/>
      <c r="E148" s="368" t="s">
        <v>89</v>
      </c>
      <c r="F148" s="379"/>
      <c r="G148" s="379"/>
      <c r="H148" s="369"/>
      <c r="I148" s="367"/>
      <c r="J148" s="104">
        <f t="shared" si="15"/>
        <v>0</v>
      </c>
      <c r="K148" s="269"/>
      <c r="L148" s="106">
        <f t="shared" si="16"/>
        <v>0</v>
      </c>
      <c r="M148" s="380" t="str">
        <f t="shared" si="14"/>
        <v>OK</v>
      </c>
      <c r="O148" s="372"/>
      <c r="S148" s="308"/>
    </row>
    <row r="149" spans="3:19">
      <c r="C149" s="355"/>
      <c r="M149" s="363"/>
    </row>
    <row r="150" spans="3:19" ht="15.6">
      <c r="C150" s="355"/>
      <c r="D150" s="299" t="s">
        <v>112</v>
      </c>
      <c r="G150" s="372" t="s">
        <v>114</v>
      </c>
      <c r="M150" s="363"/>
    </row>
    <row r="151" spans="3:19">
      <c r="C151" s="355"/>
      <c r="D151" s="302" t="s">
        <v>115</v>
      </c>
      <c r="E151" s="302"/>
      <c r="F151" s="302"/>
      <c r="G151" s="302"/>
      <c r="H151" s="302"/>
      <c r="I151" s="302"/>
      <c r="J151" s="302"/>
      <c r="K151" s="302"/>
      <c r="L151" s="302"/>
      <c r="M151" s="363"/>
    </row>
    <row r="152" spans="3:19">
      <c r="C152" s="355"/>
      <c r="D152" s="580"/>
      <c r="E152" s="603"/>
      <c r="F152" s="603"/>
      <c r="G152" s="603"/>
      <c r="H152" s="603"/>
      <c r="I152" s="603"/>
      <c r="J152" s="603"/>
      <c r="K152" s="603"/>
      <c r="L152" s="581"/>
      <c r="M152" s="363"/>
    </row>
    <row r="153" spans="3:19">
      <c r="C153" s="355"/>
      <c r="D153" s="584"/>
      <c r="E153" s="604"/>
      <c r="F153" s="604"/>
      <c r="G153" s="604"/>
      <c r="H153" s="604"/>
      <c r="I153" s="604"/>
      <c r="J153" s="604"/>
      <c r="K153" s="604"/>
      <c r="L153" s="585"/>
      <c r="M153" s="363"/>
    </row>
    <row r="154" spans="3:19">
      <c r="C154" s="373"/>
      <c r="M154" s="363"/>
    </row>
    <row r="155" spans="3:19" ht="15.6">
      <c r="C155" s="355"/>
      <c r="D155" s="299" t="s">
        <v>116</v>
      </c>
      <c r="M155" s="363"/>
    </row>
    <row r="156" spans="3:19">
      <c r="C156" s="355"/>
      <c r="D156" s="580"/>
      <c r="E156" s="603"/>
      <c r="F156" s="603"/>
      <c r="G156" s="603"/>
      <c r="H156" s="603"/>
      <c r="I156" s="603"/>
      <c r="J156" s="603"/>
      <c r="K156" s="603"/>
      <c r="L156" s="581"/>
      <c r="M156" s="363"/>
    </row>
    <row r="157" spans="3:19">
      <c r="C157" s="355"/>
      <c r="D157" s="584"/>
      <c r="E157" s="604"/>
      <c r="F157" s="604"/>
      <c r="G157" s="604"/>
      <c r="H157" s="604"/>
      <c r="I157" s="604"/>
      <c r="J157" s="604"/>
      <c r="K157" s="604"/>
      <c r="L157" s="585"/>
      <c r="M157" s="363"/>
    </row>
    <row r="158" spans="3:19" ht="15" thickBot="1">
      <c r="C158" s="374"/>
      <c r="D158" s="375"/>
      <c r="E158" s="375"/>
      <c r="F158" s="375"/>
      <c r="G158" s="375"/>
      <c r="H158" s="375"/>
      <c r="I158" s="375"/>
      <c r="J158" s="375"/>
      <c r="K158" s="375"/>
      <c r="L158" s="375"/>
      <c r="M158" s="376"/>
    </row>
    <row r="159" spans="3:19" ht="30" customHeight="1" thickTop="1" thickBot="1"/>
    <row r="160" spans="3:19" ht="15" thickTop="1">
      <c r="C160" s="352"/>
      <c r="D160" s="353"/>
      <c r="E160" s="110" t="s">
        <v>118</v>
      </c>
      <c r="F160" s="598" t="s">
        <v>119</v>
      </c>
      <c r="G160" s="598"/>
      <c r="H160" s="598"/>
      <c r="I160" s="598"/>
      <c r="J160" s="598"/>
      <c r="K160" s="598"/>
      <c r="L160" s="160"/>
      <c r="M160" s="354"/>
    </row>
    <row r="161" spans="3:13">
      <c r="C161" s="355"/>
      <c r="E161" s="356" t="s">
        <v>107</v>
      </c>
      <c r="F161" s="245"/>
      <c r="G161" s="245"/>
      <c r="H161" s="245"/>
      <c r="I161" s="245"/>
      <c r="J161" s="245"/>
      <c r="K161" s="245"/>
      <c r="L161" s="287"/>
      <c r="M161" s="357"/>
    </row>
    <row r="162" spans="3:13">
      <c r="C162" s="355"/>
      <c r="F162" s="158"/>
      <c r="G162" s="158"/>
      <c r="H162" s="158"/>
      <c r="I162" s="287"/>
      <c r="J162" s="287"/>
      <c r="K162" s="287"/>
      <c r="L162" s="287"/>
      <c r="M162" s="357"/>
    </row>
    <row r="163" spans="3:13">
      <c r="C163" s="355"/>
      <c r="E163" s="356" t="s">
        <v>109</v>
      </c>
      <c r="F163" s="359"/>
      <c r="G163" s="359"/>
      <c r="H163" s="359"/>
      <c r="I163" s="287"/>
      <c r="J163" s="287"/>
      <c r="K163" s="360" t="s">
        <v>145</v>
      </c>
      <c r="L163" s="157">
        <f>+(1+F165)*(1+G165)*(1+H165)-1</f>
        <v>0</v>
      </c>
      <c r="M163" s="357"/>
    </row>
    <row r="164" spans="3:13">
      <c r="C164" s="355"/>
      <c r="E164" s="356"/>
      <c r="F164" s="359"/>
      <c r="G164" s="359"/>
      <c r="H164" s="359"/>
      <c r="I164" s="287"/>
      <c r="J164" s="287"/>
      <c r="K164" s="360"/>
      <c r="L164" s="360"/>
      <c r="M164" s="357"/>
    </row>
    <row r="165" spans="3:13">
      <c r="C165" s="361"/>
      <c r="D165" s="302"/>
      <c r="E165" s="86"/>
      <c r="F165" s="128">
        <f>IFERROR(IF(F164&gt;0,INDEX($V$61:$W$90,MATCH(F163,$T$61:$T$90,FALSE),MATCH(F164,$V$60:$W$60,FALSE)),VLOOKUP(F163,$D$59:$K$90,6,FALSE)),0)</f>
        <v>0</v>
      </c>
      <c r="G165" s="128">
        <f t="shared" ref="G165:H165" si="17">IFERROR(IF(G164&gt;0,INDEX($V$61:$W$90,MATCH(G163,$T$61:$T$90,FALSE),MATCH(G164,$V$60:$W$60,FALSE)),VLOOKUP(G163,$D$59:$K$90,6,FALSE)),0)</f>
        <v>0</v>
      </c>
      <c r="H165" s="128">
        <f t="shared" si="17"/>
        <v>0</v>
      </c>
      <c r="I165" s="128">
        <f>IFERROR(IF(I164&gt;0,INDEX($V$61:$W$90,MATCH(I163,$T$61:$T$90,FALSE),MATCH(I164,$V$60:$W$60,FALSE)),VLOOKUP(I163,$D$61:$K$90,6,FALSE)),0)</f>
        <v>0</v>
      </c>
      <c r="J165" s="90"/>
      <c r="K165" s="90"/>
      <c r="L165" s="158"/>
      <c r="M165" s="362"/>
    </row>
    <row r="166" spans="3:13">
      <c r="C166" s="355"/>
      <c r="M166" s="363"/>
    </row>
    <row r="167" spans="3:13">
      <c r="C167" s="355"/>
      <c r="M167" s="363"/>
    </row>
    <row r="168" spans="3:13" ht="15.6">
      <c r="C168" s="118"/>
      <c r="D168" s="299" t="s">
        <v>103</v>
      </c>
      <c r="E168" s="299"/>
      <c r="F168" s="299"/>
      <c r="G168" s="299"/>
      <c r="H168" s="299"/>
      <c r="I168" s="299"/>
      <c r="J168" s="303"/>
      <c r="K168" s="303"/>
      <c r="L168" s="303"/>
      <c r="M168" s="119"/>
    </row>
    <row r="169" spans="3:13">
      <c r="C169" s="355"/>
      <c r="D169" s="296"/>
      <c r="E169" s="296"/>
      <c r="F169" s="296"/>
      <c r="G169" s="296"/>
      <c r="H169" s="296"/>
      <c r="I169" s="96" t="s">
        <v>16</v>
      </c>
      <c r="J169" s="96" t="s">
        <v>108</v>
      </c>
      <c r="K169" s="96" t="s">
        <v>146</v>
      </c>
      <c r="L169" s="97" t="s">
        <v>111</v>
      </c>
      <c r="M169" s="120" t="s">
        <v>113</v>
      </c>
    </row>
    <row r="170" spans="3:13">
      <c r="C170" s="355"/>
      <c r="D170" s="258"/>
      <c r="E170" s="259" t="s">
        <v>89</v>
      </c>
      <c r="F170" s="259"/>
      <c r="G170" s="259"/>
      <c r="H170" s="271"/>
      <c r="I170" s="272"/>
      <c r="J170" s="99">
        <f t="shared" ref="J170:J172" si="18">+IFERROR(I170*$L$163,)</f>
        <v>0</v>
      </c>
      <c r="K170" s="381"/>
      <c r="L170" s="100">
        <f t="shared" ref="L170:L172" si="19">+K170-J170</f>
        <v>0</v>
      </c>
      <c r="M170" s="377" t="str">
        <f t="shared" ref="M170:M178" si="20">IF(ABS(L170)&gt;$I$42,"NON","OK")</f>
        <v>OK</v>
      </c>
    </row>
    <row r="171" spans="3:13">
      <c r="C171" s="355"/>
      <c r="D171" s="262"/>
      <c r="E171" s="274" t="s">
        <v>89</v>
      </c>
      <c r="F171" s="274"/>
      <c r="G171" s="274"/>
      <c r="H171" s="365"/>
      <c r="I171" s="261"/>
      <c r="J171" s="102">
        <f t="shared" si="18"/>
        <v>0</v>
      </c>
      <c r="K171" s="265"/>
      <c r="L171" s="103">
        <f t="shared" si="19"/>
        <v>0</v>
      </c>
      <c r="M171" s="378" t="str">
        <f t="shared" si="20"/>
        <v>OK</v>
      </c>
    </row>
    <row r="172" spans="3:13">
      <c r="C172" s="355"/>
      <c r="D172" s="262"/>
      <c r="E172" s="274" t="s">
        <v>89</v>
      </c>
      <c r="F172" s="274"/>
      <c r="G172" s="274"/>
      <c r="H172" s="365"/>
      <c r="I172" s="261"/>
      <c r="J172" s="102">
        <f t="shared" si="18"/>
        <v>0</v>
      </c>
      <c r="K172" s="237"/>
      <c r="L172" s="103">
        <f t="shared" si="19"/>
        <v>0</v>
      </c>
      <c r="M172" s="378" t="str">
        <f t="shared" si="20"/>
        <v>OK</v>
      </c>
    </row>
    <row r="173" spans="3:13">
      <c r="C173" s="355"/>
      <c r="D173" s="262"/>
      <c r="E173" s="274" t="s">
        <v>89</v>
      </c>
      <c r="F173" s="274"/>
      <c r="G173" s="274"/>
      <c r="H173" s="365"/>
      <c r="I173" s="261"/>
      <c r="J173" s="102">
        <f>+IFERROR(I173*$L$163,)</f>
        <v>0</v>
      </c>
      <c r="K173" s="237"/>
      <c r="L173" s="103">
        <f>+K173-J173</f>
        <v>0</v>
      </c>
      <c r="M173" s="378" t="str">
        <f t="shared" si="20"/>
        <v>OK</v>
      </c>
    </row>
    <row r="174" spans="3:13">
      <c r="C174" s="355"/>
      <c r="D174" s="262"/>
      <c r="E174" s="274" t="s">
        <v>89</v>
      </c>
      <c r="F174" s="274"/>
      <c r="G174" s="274"/>
      <c r="H174" s="365"/>
      <c r="I174" s="261"/>
      <c r="J174" s="102">
        <f t="shared" ref="J174:J178" si="21">+IFERROR(I174*$L$163,)</f>
        <v>0</v>
      </c>
      <c r="K174" s="237"/>
      <c r="L174" s="103">
        <f t="shared" ref="L174:L178" si="22">+K174-J174</f>
        <v>0</v>
      </c>
      <c r="M174" s="378" t="str">
        <f t="shared" si="20"/>
        <v>OK</v>
      </c>
    </row>
    <row r="175" spans="3:13">
      <c r="C175" s="355"/>
      <c r="D175" s="262"/>
      <c r="E175" s="274" t="s">
        <v>89</v>
      </c>
      <c r="F175" s="274"/>
      <c r="G175" s="274"/>
      <c r="H175" s="365"/>
      <c r="I175" s="261"/>
      <c r="J175" s="102">
        <f t="shared" si="21"/>
        <v>0</v>
      </c>
      <c r="K175" s="237"/>
      <c r="L175" s="103">
        <f t="shared" si="22"/>
        <v>0</v>
      </c>
      <c r="M175" s="378" t="str">
        <f t="shared" si="20"/>
        <v>OK</v>
      </c>
    </row>
    <row r="176" spans="3:13">
      <c r="C176" s="355"/>
      <c r="D176" s="262"/>
      <c r="E176" s="274" t="s">
        <v>89</v>
      </c>
      <c r="F176" s="274"/>
      <c r="G176" s="274"/>
      <c r="H176" s="365"/>
      <c r="I176" s="261"/>
      <c r="J176" s="102">
        <f t="shared" si="21"/>
        <v>0</v>
      </c>
      <c r="K176" s="237"/>
      <c r="L176" s="103">
        <f t="shared" si="22"/>
        <v>0</v>
      </c>
      <c r="M176" s="378" t="str">
        <f t="shared" si="20"/>
        <v>OK</v>
      </c>
    </row>
    <row r="177" spans="3:13">
      <c r="C177" s="355"/>
      <c r="D177" s="262"/>
      <c r="E177" s="274" t="s">
        <v>89</v>
      </c>
      <c r="F177" s="274"/>
      <c r="G177" s="274"/>
      <c r="H177" s="365"/>
      <c r="I177" s="265"/>
      <c r="J177" s="102">
        <f t="shared" si="21"/>
        <v>0</v>
      </c>
      <c r="K177" s="237"/>
      <c r="L177" s="103">
        <f t="shared" si="22"/>
        <v>0</v>
      </c>
      <c r="M177" s="378" t="str">
        <f t="shared" si="20"/>
        <v>OK</v>
      </c>
    </row>
    <row r="178" spans="3:13">
      <c r="C178" s="355"/>
      <c r="D178" s="367"/>
      <c r="E178" s="368" t="s">
        <v>89</v>
      </c>
      <c r="F178" s="379"/>
      <c r="G178" s="379"/>
      <c r="H178" s="369"/>
      <c r="I178" s="367"/>
      <c r="J178" s="105">
        <f t="shared" si="21"/>
        <v>0</v>
      </c>
      <c r="K178" s="269"/>
      <c r="L178" s="106">
        <f t="shared" si="22"/>
        <v>0</v>
      </c>
      <c r="M178" s="380" t="str">
        <f t="shared" si="20"/>
        <v>OK</v>
      </c>
    </row>
    <row r="179" spans="3:13">
      <c r="C179" s="355"/>
      <c r="M179" s="363"/>
    </row>
    <row r="180" spans="3:13" ht="15.6">
      <c r="C180" s="355"/>
      <c r="D180" s="299" t="s">
        <v>112</v>
      </c>
      <c r="G180" s="372" t="s">
        <v>114</v>
      </c>
      <c r="M180" s="363"/>
    </row>
    <row r="181" spans="3:13">
      <c r="C181" s="355"/>
      <c r="D181" s="302" t="s">
        <v>115</v>
      </c>
      <c r="E181" s="302"/>
      <c r="F181" s="302"/>
      <c r="G181" s="302"/>
      <c r="H181" s="302"/>
      <c r="I181" s="302"/>
      <c r="J181" s="302"/>
      <c r="K181" s="302"/>
      <c r="L181" s="302"/>
      <c r="M181" s="363"/>
    </row>
    <row r="182" spans="3:13">
      <c r="C182" s="355"/>
      <c r="D182" s="580"/>
      <c r="E182" s="603"/>
      <c r="F182" s="603"/>
      <c r="G182" s="603"/>
      <c r="H182" s="603"/>
      <c r="I182" s="603"/>
      <c r="J182" s="603"/>
      <c r="K182" s="603"/>
      <c r="L182" s="581"/>
      <c r="M182" s="363"/>
    </row>
    <row r="183" spans="3:13">
      <c r="C183" s="355"/>
      <c r="D183" s="584"/>
      <c r="E183" s="604"/>
      <c r="F183" s="604"/>
      <c r="G183" s="604"/>
      <c r="H183" s="604"/>
      <c r="I183" s="604"/>
      <c r="J183" s="604"/>
      <c r="K183" s="604"/>
      <c r="L183" s="585"/>
      <c r="M183" s="363"/>
    </row>
    <row r="184" spans="3:13">
      <c r="C184" s="373"/>
      <c r="M184" s="363"/>
    </row>
    <row r="185" spans="3:13" ht="15.6">
      <c r="C185" s="355"/>
      <c r="D185" s="299" t="s">
        <v>116</v>
      </c>
      <c r="M185" s="363"/>
    </row>
    <row r="186" spans="3:13">
      <c r="C186" s="355"/>
      <c r="D186" s="580"/>
      <c r="E186" s="603"/>
      <c r="F186" s="603"/>
      <c r="G186" s="603"/>
      <c r="H186" s="603"/>
      <c r="I186" s="603"/>
      <c r="J186" s="603"/>
      <c r="K186" s="603"/>
      <c r="L186" s="581"/>
      <c r="M186" s="363"/>
    </row>
    <row r="187" spans="3:13">
      <c r="C187" s="355"/>
      <c r="D187" s="584"/>
      <c r="E187" s="604"/>
      <c r="F187" s="604"/>
      <c r="G187" s="604"/>
      <c r="H187" s="604"/>
      <c r="I187" s="604"/>
      <c r="J187" s="604"/>
      <c r="K187" s="604"/>
      <c r="L187" s="585"/>
      <c r="M187" s="363"/>
    </row>
    <row r="188" spans="3:13" ht="15" thickBot="1">
      <c r="C188" s="374"/>
      <c r="D188" s="375"/>
      <c r="E188" s="375"/>
      <c r="F188" s="375"/>
      <c r="G188" s="375"/>
      <c r="H188" s="375"/>
      <c r="I188" s="375"/>
      <c r="J188" s="375"/>
      <c r="K188" s="375"/>
      <c r="L188" s="375"/>
      <c r="M188" s="376"/>
    </row>
    <row r="189" spans="3:13" ht="30" customHeight="1" thickTop="1" thickBot="1"/>
    <row r="190" spans="3:13" ht="15" thickTop="1">
      <c r="C190" s="352"/>
      <c r="D190" s="353"/>
      <c r="E190" s="110" t="s">
        <v>118</v>
      </c>
      <c r="F190" s="598" t="s">
        <v>119</v>
      </c>
      <c r="G190" s="598"/>
      <c r="H190" s="598"/>
      <c r="I190" s="598"/>
      <c r="J190" s="598"/>
      <c r="K190" s="598"/>
      <c r="L190" s="160"/>
      <c r="M190" s="354"/>
    </row>
    <row r="191" spans="3:13">
      <c r="C191" s="355"/>
      <c r="E191" s="356" t="s">
        <v>107</v>
      </c>
      <c r="F191" s="245"/>
      <c r="G191" s="245"/>
      <c r="H191" s="245"/>
      <c r="I191" s="245"/>
      <c r="J191" s="245"/>
      <c r="K191" s="245"/>
      <c r="L191" s="287"/>
      <c r="M191" s="357"/>
    </row>
    <row r="192" spans="3:13">
      <c r="C192" s="355"/>
      <c r="F192" s="158"/>
      <c r="G192" s="158"/>
      <c r="H192" s="158"/>
      <c r="I192" s="287"/>
      <c r="J192" s="287"/>
      <c r="K192" s="287"/>
      <c r="L192" s="287"/>
      <c r="M192" s="357"/>
    </row>
    <row r="193" spans="3:13">
      <c r="C193" s="355"/>
      <c r="E193" s="356" t="s">
        <v>109</v>
      </c>
      <c r="F193" s="359"/>
      <c r="G193" s="359"/>
      <c r="H193" s="359"/>
      <c r="I193" s="287"/>
      <c r="J193" s="287"/>
      <c r="K193" s="360" t="s">
        <v>145</v>
      </c>
      <c r="L193" s="157">
        <f>+(1+F195)*(1+G195)*(1+H195)-1</f>
        <v>0</v>
      </c>
      <c r="M193" s="357"/>
    </row>
    <row r="194" spans="3:13">
      <c r="C194" s="355"/>
      <c r="E194" s="356"/>
      <c r="F194" s="359"/>
      <c r="G194" s="359"/>
      <c r="H194" s="359"/>
      <c r="I194" s="287"/>
      <c r="J194" s="287"/>
      <c r="K194" s="360"/>
      <c r="L194" s="360"/>
      <c r="M194" s="357"/>
    </row>
    <row r="195" spans="3:13">
      <c r="C195" s="361"/>
      <c r="D195" s="302"/>
      <c r="E195" s="86"/>
      <c r="F195" s="128">
        <f>IFERROR(IF(F194&gt;0,INDEX($V$61:$W$90,MATCH(F193,$T$61:$T$90,FALSE),MATCH(F194,$V$60:$W$60,FALSE)),VLOOKUP(F193,$D$59:$K$90,6,FALSE)),0)</f>
        <v>0</v>
      </c>
      <c r="G195" s="128">
        <f t="shared" ref="G195:H195" si="23">IFERROR(IF(G194&gt;0,INDEX($V$61:$W$90,MATCH(G193,$T$61:$T$90,FALSE),MATCH(G194,$V$60:$W$60,FALSE)),VLOOKUP(G193,$D$59:$K$90,6,FALSE)),0)</f>
        <v>0</v>
      </c>
      <c r="H195" s="128">
        <f t="shared" si="23"/>
        <v>0</v>
      </c>
      <c r="I195" s="128">
        <f>IFERROR(IF(I194&gt;0,INDEX($V$61:$W$90,MATCH(I193,$T$61:$T$90,FALSE),MATCH(I194,$V$60:$W$60,FALSE)),VLOOKUP(I193,$D$61:$K$90,6,FALSE)),0)</f>
        <v>0</v>
      </c>
      <c r="J195" s="90"/>
      <c r="K195" s="90"/>
      <c r="L195" s="158"/>
      <c r="M195" s="362"/>
    </row>
    <row r="196" spans="3:13">
      <c r="C196" s="355"/>
      <c r="M196" s="363"/>
    </row>
    <row r="197" spans="3:13">
      <c r="C197" s="355"/>
      <c r="M197" s="363"/>
    </row>
    <row r="198" spans="3:13" ht="15.6">
      <c r="C198" s="118"/>
      <c r="D198" s="299" t="s">
        <v>103</v>
      </c>
      <c r="E198" s="299"/>
      <c r="F198" s="299"/>
      <c r="G198" s="299"/>
      <c r="H198" s="299"/>
      <c r="I198" s="299"/>
      <c r="J198" s="303"/>
      <c r="K198" s="303"/>
      <c r="L198" s="303"/>
      <c r="M198" s="119"/>
    </row>
    <row r="199" spans="3:13">
      <c r="C199" s="355"/>
      <c r="D199" s="296"/>
      <c r="E199" s="296"/>
      <c r="F199" s="296"/>
      <c r="G199" s="296"/>
      <c r="H199" s="296"/>
      <c r="I199" s="96" t="s">
        <v>16</v>
      </c>
      <c r="J199" s="96" t="s">
        <v>108</v>
      </c>
      <c r="K199" s="96" t="s">
        <v>146</v>
      </c>
      <c r="L199" s="97" t="s">
        <v>111</v>
      </c>
      <c r="M199" s="120" t="s">
        <v>113</v>
      </c>
    </row>
    <row r="200" spans="3:13">
      <c r="C200" s="355"/>
      <c r="D200" s="258"/>
      <c r="E200" s="259" t="s">
        <v>89</v>
      </c>
      <c r="F200" s="259"/>
      <c r="G200" s="259"/>
      <c r="H200" s="271"/>
      <c r="I200" s="272"/>
      <c r="J200" s="99">
        <f>+IFERROR(I200*$L$193,)</f>
        <v>0</v>
      </c>
      <c r="K200" s="381"/>
      <c r="L200" s="100">
        <f t="shared" ref="L200:L202" si="24">+K200-J200</f>
        <v>0</v>
      </c>
      <c r="M200" s="377" t="str">
        <f t="shared" ref="M200:M208" si="25">IF(ABS(L200)&gt;$I$42,"NON","OK")</f>
        <v>OK</v>
      </c>
    </row>
    <row r="201" spans="3:13">
      <c r="C201" s="355"/>
      <c r="D201" s="262"/>
      <c r="E201" s="274" t="s">
        <v>89</v>
      </c>
      <c r="F201" s="274"/>
      <c r="G201" s="274"/>
      <c r="H201" s="365"/>
      <c r="I201" s="261"/>
      <c r="J201" s="102">
        <f t="shared" ref="J201:J208" si="26">+IFERROR(I201*$L$193,)</f>
        <v>0</v>
      </c>
      <c r="K201" s="265"/>
      <c r="L201" s="103">
        <f t="shared" si="24"/>
        <v>0</v>
      </c>
      <c r="M201" s="378" t="str">
        <f t="shared" si="25"/>
        <v>OK</v>
      </c>
    </row>
    <row r="202" spans="3:13">
      <c r="C202" s="355"/>
      <c r="D202" s="262"/>
      <c r="E202" s="274" t="s">
        <v>89</v>
      </c>
      <c r="F202" s="274"/>
      <c r="G202" s="274"/>
      <c r="H202" s="365"/>
      <c r="I202" s="261"/>
      <c r="J202" s="102">
        <f t="shared" si="26"/>
        <v>0</v>
      </c>
      <c r="K202" s="237"/>
      <c r="L202" s="103">
        <f t="shared" si="24"/>
        <v>0</v>
      </c>
      <c r="M202" s="378" t="str">
        <f t="shared" si="25"/>
        <v>OK</v>
      </c>
    </row>
    <row r="203" spans="3:13">
      <c r="C203" s="355"/>
      <c r="D203" s="262"/>
      <c r="E203" s="274" t="s">
        <v>89</v>
      </c>
      <c r="F203" s="274"/>
      <c r="G203" s="274"/>
      <c r="H203" s="365"/>
      <c r="I203" s="261"/>
      <c r="J203" s="102">
        <f t="shared" si="26"/>
        <v>0</v>
      </c>
      <c r="K203" s="237"/>
      <c r="L203" s="103">
        <f>+K203-J203</f>
        <v>0</v>
      </c>
      <c r="M203" s="378" t="str">
        <f t="shared" si="25"/>
        <v>OK</v>
      </c>
    </row>
    <row r="204" spans="3:13">
      <c r="C204" s="355"/>
      <c r="D204" s="262"/>
      <c r="E204" s="274" t="s">
        <v>89</v>
      </c>
      <c r="F204" s="274"/>
      <c r="G204" s="274"/>
      <c r="H204" s="365"/>
      <c r="I204" s="261"/>
      <c r="J204" s="102">
        <f t="shared" si="26"/>
        <v>0</v>
      </c>
      <c r="K204" s="237"/>
      <c r="L204" s="103">
        <f t="shared" ref="L204:L208" si="27">+K204-J204</f>
        <v>0</v>
      </c>
      <c r="M204" s="378" t="str">
        <f t="shared" si="25"/>
        <v>OK</v>
      </c>
    </row>
    <row r="205" spans="3:13">
      <c r="C205" s="355"/>
      <c r="D205" s="262"/>
      <c r="E205" s="274" t="s">
        <v>89</v>
      </c>
      <c r="F205" s="274"/>
      <c r="G205" s="274"/>
      <c r="H205" s="365"/>
      <c r="I205" s="261"/>
      <c r="J205" s="102">
        <f t="shared" si="26"/>
        <v>0</v>
      </c>
      <c r="K205" s="237"/>
      <c r="L205" s="103">
        <f t="shared" si="27"/>
        <v>0</v>
      </c>
      <c r="M205" s="378" t="str">
        <f t="shared" si="25"/>
        <v>OK</v>
      </c>
    </row>
    <row r="206" spans="3:13">
      <c r="C206" s="355"/>
      <c r="D206" s="262"/>
      <c r="E206" s="274" t="s">
        <v>89</v>
      </c>
      <c r="F206" s="274"/>
      <c r="G206" s="274"/>
      <c r="H206" s="365"/>
      <c r="I206" s="261"/>
      <c r="J206" s="102">
        <f t="shared" si="26"/>
        <v>0</v>
      </c>
      <c r="K206" s="237"/>
      <c r="L206" s="103">
        <f t="shared" si="27"/>
        <v>0</v>
      </c>
      <c r="M206" s="378" t="str">
        <f t="shared" si="25"/>
        <v>OK</v>
      </c>
    </row>
    <row r="207" spans="3:13">
      <c r="C207" s="355"/>
      <c r="D207" s="262"/>
      <c r="E207" s="274" t="s">
        <v>89</v>
      </c>
      <c r="F207" s="274"/>
      <c r="G207" s="274"/>
      <c r="H207" s="365"/>
      <c r="I207" s="265"/>
      <c r="J207" s="102">
        <f t="shared" si="26"/>
        <v>0</v>
      </c>
      <c r="K207" s="237"/>
      <c r="L207" s="103">
        <f t="shared" si="27"/>
        <v>0</v>
      </c>
      <c r="M207" s="378" t="str">
        <f t="shared" si="25"/>
        <v>OK</v>
      </c>
    </row>
    <row r="208" spans="3:13">
      <c r="C208" s="355"/>
      <c r="D208" s="367"/>
      <c r="E208" s="368" t="s">
        <v>89</v>
      </c>
      <c r="F208" s="379"/>
      <c r="G208" s="379"/>
      <c r="H208" s="369"/>
      <c r="I208" s="367"/>
      <c r="J208" s="105">
        <f t="shared" si="26"/>
        <v>0</v>
      </c>
      <c r="K208" s="269"/>
      <c r="L208" s="106">
        <f t="shared" si="27"/>
        <v>0</v>
      </c>
      <c r="M208" s="380" t="str">
        <f t="shared" si="25"/>
        <v>OK</v>
      </c>
    </row>
    <row r="209" spans="3:13">
      <c r="C209" s="355"/>
      <c r="M209" s="363"/>
    </row>
    <row r="210" spans="3:13" ht="15.6">
      <c r="C210" s="355"/>
      <c r="D210" s="299" t="s">
        <v>112</v>
      </c>
      <c r="G210" s="372" t="s">
        <v>114</v>
      </c>
      <c r="M210" s="363"/>
    </row>
    <row r="211" spans="3:13">
      <c r="C211" s="355"/>
      <c r="D211" s="302" t="s">
        <v>115</v>
      </c>
      <c r="E211" s="302"/>
      <c r="F211" s="302"/>
      <c r="G211" s="302"/>
      <c r="H211" s="302"/>
      <c r="I211" s="302"/>
      <c r="J211" s="302"/>
      <c r="K211" s="302"/>
      <c r="L211" s="302"/>
      <c r="M211" s="363"/>
    </row>
    <row r="212" spans="3:13">
      <c r="C212" s="355"/>
      <c r="D212" s="580"/>
      <c r="E212" s="603"/>
      <c r="F212" s="603"/>
      <c r="G212" s="603"/>
      <c r="H212" s="603"/>
      <c r="I212" s="603"/>
      <c r="J212" s="603"/>
      <c r="K212" s="603"/>
      <c r="L212" s="581"/>
      <c r="M212" s="363"/>
    </row>
    <row r="213" spans="3:13">
      <c r="C213" s="355"/>
      <c r="D213" s="584"/>
      <c r="E213" s="604"/>
      <c r="F213" s="604"/>
      <c r="G213" s="604"/>
      <c r="H213" s="604"/>
      <c r="I213" s="604"/>
      <c r="J213" s="604"/>
      <c r="K213" s="604"/>
      <c r="L213" s="585"/>
      <c r="M213" s="363"/>
    </row>
    <row r="214" spans="3:13">
      <c r="C214" s="373"/>
      <c r="M214" s="363"/>
    </row>
    <row r="215" spans="3:13" ht="15.6">
      <c r="C215" s="355"/>
      <c r="D215" s="299" t="s">
        <v>116</v>
      </c>
      <c r="M215" s="363"/>
    </row>
    <row r="216" spans="3:13">
      <c r="C216" s="355"/>
      <c r="D216" s="580"/>
      <c r="E216" s="603"/>
      <c r="F216" s="603"/>
      <c r="G216" s="603"/>
      <c r="H216" s="603"/>
      <c r="I216" s="603"/>
      <c r="J216" s="603"/>
      <c r="K216" s="603"/>
      <c r="L216" s="581"/>
      <c r="M216" s="363"/>
    </row>
    <row r="217" spans="3:13">
      <c r="C217" s="355"/>
      <c r="D217" s="584"/>
      <c r="E217" s="604"/>
      <c r="F217" s="604"/>
      <c r="G217" s="604"/>
      <c r="H217" s="604"/>
      <c r="I217" s="604"/>
      <c r="J217" s="604"/>
      <c r="K217" s="604"/>
      <c r="L217" s="585"/>
      <c r="M217" s="363"/>
    </row>
    <row r="218" spans="3:13" ht="15" thickBot="1">
      <c r="C218" s="374"/>
      <c r="D218" s="375"/>
      <c r="E218" s="375"/>
      <c r="F218" s="375"/>
      <c r="G218" s="375"/>
      <c r="H218" s="375"/>
      <c r="I218" s="375"/>
      <c r="J218" s="375"/>
      <c r="K218" s="375"/>
      <c r="L218" s="375"/>
      <c r="M218" s="376"/>
    </row>
    <row r="219" spans="3:13" ht="15" thickTop="1"/>
  </sheetData>
  <sheetProtection sheet="1" objects="1" scenarios="1" formatRows="0"/>
  <mergeCells count="68">
    <mergeCell ref="D182:L183"/>
    <mergeCell ref="D186:L187"/>
    <mergeCell ref="F190:K190"/>
    <mergeCell ref="D212:L213"/>
    <mergeCell ref="D216:L217"/>
    <mergeCell ref="F160:K160"/>
    <mergeCell ref="L86:R86"/>
    <mergeCell ref="L87:R87"/>
    <mergeCell ref="L88:R88"/>
    <mergeCell ref="L89:R89"/>
    <mergeCell ref="L90:R90"/>
    <mergeCell ref="F99:K99"/>
    <mergeCell ref="D121:L122"/>
    <mergeCell ref="D125:L126"/>
    <mergeCell ref="F129:K129"/>
    <mergeCell ref="D152:L153"/>
    <mergeCell ref="D156:L157"/>
    <mergeCell ref="L85:R85"/>
    <mergeCell ref="L74:R74"/>
    <mergeCell ref="L75:R75"/>
    <mergeCell ref="L76:R76"/>
    <mergeCell ref="L77:R77"/>
    <mergeCell ref="L78:R78"/>
    <mergeCell ref="L79:R79"/>
    <mergeCell ref="L80:R80"/>
    <mergeCell ref="L81:R81"/>
    <mergeCell ref="L82:R82"/>
    <mergeCell ref="L83:R83"/>
    <mergeCell ref="L84:R84"/>
    <mergeCell ref="V59:W59"/>
    <mergeCell ref="L60:R60"/>
    <mergeCell ref="L73:R73"/>
    <mergeCell ref="L62:R62"/>
    <mergeCell ref="L63:R63"/>
    <mergeCell ref="L64:R64"/>
    <mergeCell ref="L65:R65"/>
    <mergeCell ref="L66:R66"/>
    <mergeCell ref="L67:R67"/>
    <mergeCell ref="L68:R68"/>
    <mergeCell ref="L69:R69"/>
    <mergeCell ref="L70:R70"/>
    <mergeCell ref="L71:R71"/>
    <mergeCell ref="L72:R72"/>
    <mergeCell ref="L61:R61"/>
    <mergeCell ref="L49:M49"/>
    <mergeCell ref="L50:M54"/>
    <mergeCell ref="D51:D54"/>
    <mergeCell ref="L59:R59"/>
    <mergeCell ref="D35:M35"/>
    <mergeCell ref="D38:M38"/>
    <mergeCell ref="D40:M40"/>
    <mergeCell ref="K41:M42"/>
    <mergeCell ref="E42:H42"/>
    <mergeCell ref="D47:M47"/>
    <mergeCell ref="D29:I29"/>
    <mergeCell ref="K29:M31"/>
    <mergeCell ref="D31:I31"/>
    <mergeCell ref="C5:M5"/>
    <mergeCell ref="C1:G1"/>
    <mergeCell ref="L1:M1"/>
    <mergeCell ref="C2:D2"/>
    <mergeCell ref="L2:M2"/>
    <mergeCell ref="A4:M4"/>
    <mergeCell ref="D9:G9"/>
    <mergeCell ref="K9:M14"/>
    <mergeCell ref="D10:H10"/>
    <mergeCell ref="D16:G16"/>
    <mergeCell ref="K16:M27"/>
  </mergeCells>
  <conditionalFormatting sqref="E111:E117 E61:E64 E78 E82:E89">
    <cfRule type="containsText" dxfId="90" priority="40" operator="containsText" text="Autres à compléter">
      <formula>NOT(ISERROR(SEARCH("Autres à compléter",E61)))</formula>
    </cfRule>
  </conditionalFormatting>
  <conditionalFormatting sqref="E80">
    <cfRule type="containsText" dxfId="89" priority="39" operator="containsText" text="Autres à compléter">
      <formula>NOT(ISERROR(SEARCH("Autres à compléter",E80)))</formula>
    </cfRule>
  </conditionalFormatting>
  <conditionalFormatting sqref="M139:M148 M170:M178 M200:M208 M108:M117">
    <cfRule type="containsText" dxfId="88" priority="38" operator="containsText" text="NON">
      <formula>NOT(ISERROR(SEARCH("NON",M108)))</formula>
    </cfRule>
  </conditionalFormatting>
  <conditionalFormatting sqref="E170:E178">
    <cfRule type="containsText" dxfId="87" priority="37" operator="containsText" text="Autres à compléter">
      <formula>NOT(ISERROR(SEARCH("Autres à compléter",E170)))</formula>
    </cfRule>
  </conditionalFormatting>
  <conditionalFormatting sqref="E68:E70">
    <cfRule type="containsText" dxfId="86" priority="35" operator="containsText" text="Autres à compléter">
      <formula>NOT(ISERROR(SEARCH("Autres à compléter",E68)))</formula>
    </cfRule>
  </conditionalFormatting>
  <conditionalFormatting sqref="E70:E71">
    <cfRule type="containsText" dxfId="85" priority="36" operator="containsText" text="Autres à compléter">
      <formula>NOT(ISERROR(SEARCH("Autres à compléter",E70)))</formula>
    </cfRule>
  </conditionalFormatting>
  <conditionalFormatting sqref="E141:E148">
    <cfRule type="containsText" dxfId="84" priority="34" operator="containsText" text="Autres à compléter">
      <formula>NOT(ISERROR(SEARCH("Autres à compléter",E141)))</formula>
    </cfRule>
  </conditionalFormatting>
  <conditionalFormatting sqref="E72:E73 E79 E76">
    <cfRule type="containsText" dxfId="83" priority="33" operator="containsText" text="Autres à compléter">
      <formula>NOT(ISERROR(SEARCH("Autres à compléter",E72)))</formula>
    </cfRule>
  </conditionalFormatting>
  <conditionalFormatting sqref="E109:E110">
    <cfRule type="containsText" dxfId="82" priority="32" operator="containsText" text="Autres à compléter">
      <formula>NOT(ISERROR(SEARCH("Autres à compléter",E109)))</formula>
    </cfRule>
  </conditionalFormatting>
  <conditionalFormatting sqref="E140">
    <cfRule type="containsText" dxfId="81" priority="31" operator="containsText" text="Autres à compléter">
      <formula>NOT(ISERROR(SEARCH("Autres à compléter",E140)))</formula>
    </cfRule>
  </conditionalFormatting>
  <conditionalFormatting sqref="E200:E208">
    <cfRule type="containsText" dxfId="80" priority="30" operator="containsText" text="Autres à compléter">
      <formula>NOT(ISERROR(SEARCH("Autres à compléter",E200)))</formula>
    </cfRule>
  </conditionalFormatting>
  <conditionalFormatting sqref="Z85:Z87 Z79:Z82 Z100:Z101 Z103 Z92:Z98">
    <cfRule type="containsText" dxfId="79" priority="29" operator="containsText" text="Autres à compléter">
      <formula>NOT(ISERROR(SEARCH("Autres à compléter",Z79)))</formula>
    </cfRule>
  </conditionalFormatting>
  <conditionalFormatting sqref="Z83:Z87">
    <cfRule type="containsText" dxfId="78" priority="28" operator="containsText" text="Autres à compléter">
      <formula>NOT(ISERROR(SEARCH("Autres à compléter",Z83)))</formula>
    </cfRule>
  </conditionalFormatting>
  <conditionalFormatting sqref="Z84:Z87">
    <cfRule type="containsText" dxfId="77" priority="27" operator="containsText" text="Autres à compléter">
      <formula>NOT(ISERROR(SEARCH("Autres à compléter",Z84)))</formula>
    </cfRule>
  </conditionalFormatting>
  <conditionalFormatting sqref="Z90:Z92">
    <cfRule type="containsText" dxfId="76" priority="26" operator="containsText" text="Autres à compléter">
      <formula>NOT(ISERROR(SEARCH("Autres à compléter",Z90)))</formula>
    </cfRule>
  </conditionalFormatting>
  <conditionalFormatting sqref="E75">
    <cfRule type="containsText" dxfId="75" priority="25" operator="containsText" text="Autres à compléter">
      <formula>NOT(ISERROR(SEARCH("Autres à compléter",E75)))</formula>
    </cfRule>
  </conditionalFormatting>
  <conditionalFormatting sqref="E74">
    <cfRule type="containsText" dxfId="74" priority="24" operator="containsText" text="Autres à compléter">
      <formula>NOT(ISERROR(SEARCH("Autres à compléter",E74)))</formula>
    </cfRule>
  </conditionalFormatting>
  <conditionalFormatting sqref="E77">
    <cfRule type="containsText" dxfId="73" priority="23" operator="containsText" text="Autres à compléter">
      <formula>NOT(ISERROR(SEARCH("Autres à compléter",E77)))</formula>
    </cfRule>
  </conditionalFormatting>
  <conditionalFormatting sqref="O9">
    <cfRule type="containsText" dxfId="72" priority="22" operator="containsText" text="Seul un risque faible permet d'obtenir suffisamment d'assurance des Procédures Analytiques de Substance">
      <formula>NOT(ISERROR(SEARCH("Seul un risque faible permet d'obtenir suffisamment d'assurance des Procédures Analytiques de Substance",O9)))</formula>
    </cfRule>
  </conditionalFormatting>
  <conditionalFormatting sqref="O16:U17">
    <cfRule type="containsText" dxfId="71" priority="21"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Substance",O16)))</formula>
    </cfRule>
  </conditionalFormatting>
  <conditionalFormatting sqref="O42">
    <cfRule type="containsText" dxfId="70" priority="20" operator="containsText" text="Seul un risque faible permet de mettre en œuvre des Procédures Analytiques de Substance">
      <formula>NOT(ISERROR(SEARCH("Seul un risque faible permet de mettre en œuvre des Procédures Analytiques de Substance",O42)))</formula>
    </cfRule>
  </conditionalFormatting>
  <conditionalFormatting sqref="O31">
    <cfRule type="containsText" dxfId="69" priority="16"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Substance",O31)))</formula>
    </cfRule>
  </conditionalFormatting>
  <conditionalFormatting sqref="J31">
    <cfRule type="containsText" dxfId="68" priority="13" operator="containsText" text="Elevé">
      <formula>NOT(ISERROR(SEARCH("Elevé",J31)))</formula>
    </cfRule>
    <cfRule type="containsText" dxfId="67" priority="14" operator="containsText" text="Moyen">
      <formula>NOT(ISERROR(SEARCH("Moyen",J31)))</formula>
    </cfRule>
    <cfRule type="containsText" dxfId="66" priority="15" operator="containsText" text="Aucun">
      <formula>NOT(ISERROR(SEARCH("Aucun",J31)))</formula>
    </cfRule>
  </conditionalFormatting>
  <conditionalFormatting sqref="O29">
    <cfRule type="containsText" dxfId="65" priority="12"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Substance",O29)))</formula>
    </cfRule>
  </conditionalFormatting>
  <conditionalFormatting sqref="J16">
    <cfRule type="containsText" dxfId="64" priority="6" operator="containsText" text="Faible">
      <formula>NOT(ISERROR(SEARCH("Faible",J16)))</formula>
    </cfRule>
    <cfRule type="containsText" dxfId="63" priority="7" operator="containsText" text="Elevé">
      <formula>NOT(ISERROR(SEARCH("Elevé",J16)))</formula>
    </cfRule>
  </conditionalFormatting>
  <conditionalFormatting sqref="J9">
    <cfRule type="containsText" dxfId="62" priority="4" operator="containsText" text="Faible">
      <formula>NOT(ISERROR(SEARCH("Faible",J9)))</formula>
    </cfRule>
    <cfRule type="containsText" dxfId="61" priority="5" operator="containsText" text="Elevé">
      <formula>NOT(ISERROR(SEARCH("Elevé",J9)))</formula>
    </cfRule>
  </conditionalFormatting>
  <conditionalFormatting sqref="J29">
    <cfRule type="containsText" dxfId="60" priority="1" operator="containsText" text="Elevé">
      <formula>NOT(ISERROR(SEARCH("Elevé",J29)))</formula>
    </cfRule>
    <cfRule type="containsText" dxfId="59" priority="2" operator="containsText" text="Moyen">
      <formula>NOT(ISERROR(SEARCH("Moyen",J29)))</formula>
    </cfRule>
    <cfRule type="containsText" dxfId="58" priority="3" operator="containsText" text="Aucun">
      <formula>NOT(ISERROR(SEARCH("Aucun",J29)))</formula>
    </cfRule>
  </conditionalFormatting>
  <dataValidations count="8">
    <dataValidation type="list" allowBlank="1" showInputMessage="1" showErrorMessage="1" sqref="J31" xr:uid="{3CCC0366-E1D3-4E6F-8C01-85194214F1CF}">
      <formula1>"Votre choix ?,Moyen,Elevé,Aucun"</formula1>
    </dataValidation>
    <dataValidation type="list" allowBlank="1" showInputMessage="1" showErrorMessage="1" sqref="J16 J9" xr:uid="{5DAA72BF-FEB5-4AB6-A9DC-43D2F3E50ACC}">
      <formula1>"Votre choix ?,Faible,Elevé"</formula1>
    </dataValidation>
    <dataValidation type="list" allowBlank="1" showInputMessage="1" showErrorMessage="1" sqref="I18:I27 I12:I14" xr:uid="{35E3201E-6B46-4F57-941B-303C5A7A21CF}">
      <formula1>"Votre choix ?,Faible,Neutre,Elevé"</formula1>
    </dataValidation>
    <dataValidation type="list" allowBlank="1" showInputMessage="1" showErrorMessage="1" sqref="I15" xr:uid="{89BACDD8-2BC9-4698-BA71-1E22764E89BA}">
      <formula1>#REF!</formula1>
    </dataValidation>
    <dataValidation type="list" allowBlank="1" showInputMessage="1" showErrorMessage="1" sqref="F102:H102 F132:H132 F193:H193 F163:H163" xr:uid="{C68BC10F-762E-4778-BE7E-FF705817A8AE}">
      <formula1>$T$60:$T$90</formula1>
    </dataValidation>
    <dataValidation type="list" allowBlank="1" showInputMessage="1" showErrorMessage="1" sqref="F194:H194 F133:H133 F103:H103 F164:H164" xr:uid="{C5E7FE26-EFD0-4421-B232-C759A0FB2618}">
      <formula1>$V$60:$W$60</formula1>
    </dataValidation>
    <dataValidation type="list" allowBlank="1" showInputMessage="1" showErrorMessage="1" sqref="J29" xr:uid="{92012052-C644-404F-BC2E-E655F57424B9}">
      <formula1>"Votre choix ?,Moyen,Elevé"</formula1>
    </dataValidation>
    <dataValidation type="list" allowBlank="1" showInputMessage="1" showErrorMessage="1" sqref="F100:K100 F130:K130 F161:K161 F191:K191" xr:uid="{BDD31C7B-76C0-4D77-B010-3C7C8FB4B51A}">
      <formula1>"Exhaustivité,Existence,Evaluation,Imputation,Exactitude,Cut-off"</formula1>
    </dataValidation>
  </dataValidations>
  <hyperlinks>
    <hyperlink ref="L82" r:id="rId1" location="figures" xr:uid="{DB3E263C-62A9-43E6-8924-CD72AF6E4ED2}"/>
    <hyperlink ref="L83" r:id="rId2" xr:uid="{0D3E4835-64CF-46EA-82BB-6EB0460B19CB}"/>
    <hyperlink ref="L84" r:id="rId3" xr:uid="{417B746E-6A89-4026-95F1-5ADB0008DD28}"/>
    <hyperlink ref="L85" r:id="rId4" xr:uid="{628EB676-085B-4A83-AA11-41E60A470BCE}"/>
    <hyperlink ref="L86" r:id="rId5" xr:uid="{B8ED65B5-3259-497A-AA4D-B6BF6D9A4818}"/>
    <hyperlink ref="D39" location="'Ecart acceptable'!A1" display="'Ecart acceptable'!A1" xr:uid="{99E9A0AA-5C07-4F61-9FFD-14BA64D66669}"/>
    <hyperlink ref="L87" r:id="rId6" xr:uid="{3226F0E7-6381-4513-9F8E-B56E51552EFB}"/>
  </hyperlinks>
  <printOptions horizontalCentered="1"/>
  <pageMargins left="0.19685039370078741" right="0.19685039370078741" top="0.19685039370078741" bottom="0.59055118110236227" header="0.19685039370078741" footer="0.22047244094488191"/>
  <pageSetup paperSize="9" scale="65" orientation="portrait" horizontalDpi="300" verticalDpi="300" r:id="rId7"/>
  <headerFooter>
    <oddFooter>&amp;L&amp;F - &amp;A&amp;C&amp;P/&amp;N&amp;R&amp;D</oddFooter>
  </headerFooter>
  <rowBreaks count="3" manualBreakCount="3">
    <brk id="56" max="16383" man="1"/>
    <brk id="128" max="16383" man="1"/>
    <brk id="189" max="16383" man="1"/>
  </rowBreaks>
  <ignoredErrors>
    <ignoredError sqref="D61:D79" unlockedFormula="1"/>
  </ignoredErrors>
  <drawing r:id="rId8"/>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1C7D2-9EB0-4701-B311-D80424D4AED8}">
  <sheetPr>
    <tabColor rgb="FF0070C0"/>
  </sheetPr>
  <dimension ref="A1:X247"/>
  <sheetViews>
    <sheetView showGridLines="0" showZeros="0" tabSelected="1" topLeftCell="A83" zoomScale="75" zoomScaleNormal="75" workbookViewId="0">
      <selection activeCell="J108" sqref="J108"/>
    </sheetView>
  </sheetViews>
  <sheetFormatPr defaultColWidth="11.44140625" defaultRowHeight="14.4"/>
  <cols>
    <col min="1" max="2" width="9.109375" customWidth="1"/>
    <col min="3" max="3" width="6.6640625" style="296" customWidth="1"/>
    <col min="4" max="4" width="12.44140625" customWidth="1"/>
    <col min="9" max="9" width="14.5546875" customWidth="1"/>
    <col min="10" max="11" width="15" bestFit="1" customWidth="1"/>
    <col min="12" max="12" width="15" customWidth="1"/>
    <col min="13" max="13" width="13" customWidth="1"/>
    <col min="14" max="14" width="2.6640625" customWidth="1"/>
    <col min="17" max="17" width="13.5546875" bestFit="1" customWidth="1"/>
    <col min="18" max="18" width="16.6640625" bestFit="1" customWidth="1"/>
    <col min="19" max="19" width="3.88671875" customWidth="1"/>
  </cols>
  <sheetData>
    <row r="1" spans="1:23" s="43" customFormat="1" ht="15" customHeight="1">
      <c r="A1" s="41" t="s">
        <v>84</v>
      </c>
      <c r="B1" s="42"/>
      <c r="C1" s="573" t="str">
        <f>+Contexte!C1</f>
        <v>Client XYZ</v>
      </c>
      <c r="D1" s="573"/>
      <c r="E1" s="573"/>
      <c r="F1" s="573"/>
      <c r="G1" s="573"/>
      <c r="H1" s="42"/>
      <c r="I1" s="42"/>
      <c r="J1" s="42"/>
      <c r="K1" s="276" t="s">
        <v>254</v>
      </c>
      <c r="L1" s="504"/>
      <c r="M1" s="505"/>
    </row>
    <row r="2" spans="1:23" s="43" customFormat="1" ht="15" customHeight="1">
      <c r="A2" s="136" t="s">
        <v>85</v>
      </c>
      <c r="B2" s="44"/>
      <c r="C2" s="574">
        <f>+Contexte!C2</f>
        <v>44561</v>
      </c>
      <c r="D2" s="574"/>
      <c r="E2" s="291"/>
      <c r="F2" s="291"/>
      <c r="G2" s="291"/>
      <c r="H2" s="45"/>
      <c r="I2" s="45"/>
      <c r="J2" s="45"/>
      <c r="K2" s="45" t="s">
        <v>255</v>
      </c>
      <c r="L2" s="507"/>
      <c r="M2" s="508"/>
    </row>
    <row r="3" spans="1:23" s="43" customFormat="1" ht="15" customHeight="1">
      <c r="A3" s="292"/>
      <c r="B3" s="293"/>
      <c r="C3" s="294"/>
      <c r="D3" s="294"/>
      <c r="E3" s="295"/>
      <c r="F3" s="295"/>
      <c r="G3" s="295"/>
      <c r="H3" s="295"/>
      <c r="I3" s="295"/>
      <c r="J3" s="295"/>
      <c r="K3" s="295"/>
      <c r="L3" s="295"/>
      <c r="M3" s="295"/>
      <c r="N3" s="295"/>
      <c r="O3" s="295"/>
    </row>
    <row r="4" spans="1:23" s="43" customFormat="1" ht="30.75" customHeight="1">
      <c r="A4" s="578" t="s">
        <v>281</v>
      </c>
      <c r="B4" s="578"/>
      <c r="C4" s="578"/>
      <c r="D4" s="578"/>
      <c r="E4" s="578"/>
      <c r="F4" s="578"/>
      <c r="G4" s="578"/>
      <c r="H4" s="578"/>
      <c r="I4" s="578"/>
      <c r="J4" s="578"/>
      <c r="K4" s="578"/>
      <c r="L4" s="578"/>
      <c r="M4" s="578"/>
    </row>
    <row r="5" spans="1:23" ht="12.75" customHeight="1">
      <c r="L5" s="297"/>
    </row>
    <row r="6" spans="1:23" ht="15.6">
      <c r="C6" s="298" t="s">
        <v>19</v>
      </c>
      <c r="D6" s="15" t="s">
        <v>347</v>
      </c>
    </row>
    <row r="7" spans="1:23" ht="8.4" customHeight="1">
      <c r="D7" s="296"/>
      <c r="E7" s="296"/>
      <c r="F7" s="296"/>
      <c r="G7" s="296"/>
      <c r="H7" s="296"/>
      <c r="I7" s="296"/>
      <c r="J7" s="296"/>
      <c r="K7" s="296"/>
      <c r="L7" s="296"/>
      <c r="M7" s="296"/>
      <c r="N7" s="296"/>
      <c r="O7" s="296"/>
    </row>
    <row r="8" spans="1:23" ht="15" customHeight="1">
      <c r="D8" s="513" t="s">
        <v>239</v>
      </c>
      <c r="E8" s="514"/>
      <c r="F8" s="514"/>
      <c r="G8" s="514"/>
      <c r="H8" s="198"/>
      <c r="I8" s="225"/>
      <c r="J8" s="229" t="s">
        <v>205</v>
      </c>
      <c r="K8" s="548" t="s">
        <v>206</v>
      </c>
      <c r="L8" s="549"/>
      <c r="M8" s="550"/>
      <c r="O8" s="304" t="str">
        <f>IF(J8="Elevé","Risque élevé -&gt; les PAS ne pourront s'envisager qu'en complément d'autres procédures de contrôle !","Seul un risque faible permet d'obtenir suffisamment d'assurance des Procédures Analytiques de Substance")</f>
        <v>Seul un risque faible permet d'obtenir suffisamment d'assurance des Procédures Analytiques de Substance</v>
      </c>
    </row>
    <row r="9" spans="1:23" ht="14.4" customHeight="1">
      <c r="D9" s="515" t="s">
        <v>213</v>
      </c>
      <c r="E9" s="516"/>
      <c r="F9" s="516"/>
      <c r="G9" s="516"/>
      <c r="H9" s="516"/>
      <c r="I9" s="226" t="str">
        <f>+Contexte!I15</f>
        <v>Votre choix ?</v>
      </c>
      <c r="J9" s="224"/>
      <c r="K9" s="551"/>
      <c r="L9" s="579"/>
      <c r="M9" s="553"/>
    </row>
    <row r="10" spans="1:23" ht="14.4" customHeight="1">
      <c r="D10" s="199" t="s">
        <v>224</v>
      </c>
      <c r="E10" s="280"/>
      <c r="F10" s="280"/>
      <c r="G10" s="280"/>
      <c r="H10" s="280"/>
      <c r="I10" s="226" t="str">
        <f>+Contexte!I16</f>
        <v>Votre choix ?</v>
      </c>
      <c r="J10" s="224"/>
      <c r="K10" s="551"/>
      <c r="L10" s="579"/>
      <c r="M10" s="553"/>
      <c r="O10" s="305" t="s">
        <v>211</v>
      </c>
    </row>
    <row r="11" spans="1:23">
      <c r="D11" s="281" t="s">
        <v>222</v>
      </c>
      <c r="E11" s="282"/>
      <c r="F11" s="282"/>
      <c r="G11" s="282"/>
      <c r="H11" s="282"/>
      <c r="I11" s="285" t="s">
        <v>205</v>
      </c>
      <c r="J11" s="224"/>
      <c r="K11" s="551"/>
      <c r="L11" s="579"/>
      <c r="M11" s="553"/>
      <c r="O11" s="305" t="s">
        <v>209</v>
      </c>
    </row>
    <row r="12" spans="1:23">
      <c r="D12" s="281" t="s">
        <v>212</v>
      </c>
      <c r="E12" s="282"/>
      <c r="F12" s="282"/>
      <c r="G12" s="282"/>
      <c r="H12" s="282"/>
      <c r="I12" s="285" t="s">
        <v>205</v>
      </c>
      <c r="J12" s="224"/>
      <c r="K12" s="551"/>
      <c r="L12" s="579"/>
      <c r="M12" s="553"/>
    </row>
    <row r="13" spans="1:23">
      <c r="D13" s="283" t="s">
        <v>223</v>
      </c>
      <c r="E13" s="284"/>
      <c r="F13" s="284"/>
      <c r="G13" s="284"/>
      <c r="H13" s="284"/>
      <c r="I13" s="286" t="s">
        <v>205</v>
      </c>
      <c r="J13" s="224"/>
      <c r="K13" s="554"/>
      <c r="L13" s="555"/>
      <c r="M13" s="556"/>
    </row>
    <row r="14" spans="1:23" ht="16.5" customHeight="1">
      <c r="D14" s="306"/>
      <c r="J14" s="194"/>
      <c r="K14" s="307"/>
      <c r="O14" s="308"/>
    </row>
    <row r="15" spans="1:23" ht="16.5" customHeight="1">
      <c r="D15" s="513" t="s">
        <v>238</v>
      </c>
      <c r="E15" s="514"/>
      <c r="F15" s="514"/>
      <c r="G15" s="514"/>
      <c r="H15" s="309"/>
      <c r="I15" s="225"/>
      <c r="J15" s="229" t="s">
        <v>205</v>
      </c>
      <c r="K15" s="548" t="s">
        <v>206</v>
      </c>
      <c r="L15" s="549"/>
      <c r="M15" s="550"/>
      <c r="N15" s="310"/>
      <c r="O15" s="304" t="str">
        <f>IF(J15="Elevé","Seul un degré de fiabilité élevé permet d'obtenir suffisamment d'assurance des Procédures Analytiques de Substance","Degré de fiabilité insuffisant -&gt; PAS inappropriées, veuillez mettre en œuvre d'autres procédures de contrôle !")</f>
        <v>Degré de fiabilité insuffisant -&gt; PAS inappropriées, veuillez mettre en œuvre d'autres procédures de contrôle !</v>
      </c>
      <c r="P15" s="304"/>
      <c r="Q15" s="304"/>
      <c r="R15" s="304"/>
      <c r="S15" s="304"/>
      <c r="T15" s="304"/>
      <c r="U15" s="304"/>
      <c r="V15" s="311"/>
      <c r="W15" s="311"/>
    </row>
    <row r="16" spans="1:23" ht="16.5" customHeight="1">
      <c r="D16" s="209" t="s">
        <v>228</v>
      </c>
      <c r="I16" s="226"/>
      <c r="J16" s="194"/>
      <c r="K16" s="551"/>
      <c r="L16" s="579"/>
      <c r="M16" s="553"/>
      <c r="O16" s="304"/>
      <c r="P16" s="304"/>
      <c r="Q16" s="304"/>
      <c r="R16" s="304"/>
      <c r="S16" s="304"/>
      <c r="T16" s="304"/>
      <c r="U16" s="304"/>
      <c r="V16" s="312"/>
      <c r="W16" s="312"/>
    </row>
    <row r="17" spans="3:16" ht="16.5" customHeight="1">
      <c r="D17" s="199" t="s">
        <v>215</v>
      </c>
      <c r="I17" s="227" t="s">
        <v>205</v>
      </c>
      <c r="J17" s="211">
        <f t="shared" ref="J17:J26" si="0">IF(I17="Elevé",4,IF(I17="Faible",1,2))</f>
        <v>2</v>
      </c>
      <c r="K17" s="551"/>
      <c r="L17" s="579"/>
      <c r="M17" s="553"/>
      <c r="O17" s="305" t="s">
        <v>207</v>
      </c>
    </row>
    <row r="18" spans="3:16" ht="16.5" customHeight="1">
      <c r="D18" s="199" t="s">
        <v>220</v>
      </c>
      <c r="I18" s="227" t="s">
        <v>205</v>
      </c>
      <c r="J18" s="211">
        <f t="shared" si="0"/>
        <v>2</v>
      </c>
      <c r="K18" s="551"/>
      <c r="L18" s="579"/>
      <c r="M18" s="553"/>
      <c r="O18" s="305" t="s">
        <v>221</v>
      </c>
    </row>
    <row r="19" spans="3:16" ht="16.5" customHeight="1">
      <c r="D19" s="199" t="s">
        <v>214</v>
      </c>
      <c r="I19" s="227" t="s">
        <v>205</v>
      </c>
      <c r="J19" s="211">
        <f t="shared" si="0"/>
        <v>2</v>
      </c>
      <c r="K19" s="551"/>
      <c r="L19" s="579"/>
      <c r="M19" s="553"/>
      <c r="O19" s="305" t="s">
        <v>208</v>
      </c>
    </row>
    <row r="20" spans="3:16" ht="16.5" customHeight="1">
      <c r="D20" s="199" t="s">
        <v>217</v>
      </c>
      <c r="I20" s="227" t="s">
        <v>205</v>
      </c>
      <c r="J20" s="211">
        <f t="shared" si="0"/>
        <v>2</v>
      </c>
      <c r="K20" s="551"/>
      <c r="L20" s="579"/>
      <c r="M20" s="553"/>
      <c r="O20" s="305"/>
    </row>
    <row r="21" spans="3:16" ht="16.5" customHeight="1">
      <c r="D21" s="199" t="s">
        <v>229</v>
      </c>
      <c r="I21" s="227" t="s">
        <v>205</v>
      </c>
      <c r="J21" s="211">
        <f t="shared" si="0"/>
        <v>2</v>
      </c>
      <c r="K21" s="551"/>
      <c r="L21" s="579"/>
      <c r="M21" s="553"/>
      <c r="O21" s="305" t="s">
        <v>219</v>
      </c>
    </row>
    <row r="22" spans="3:16" ht="16.5" customHeight="1">
      <c r="D22" s="199" t="s">
        <v>227</v>
      </c>
      <c r="I22" s="227" t="s">
        <v>205</v>
      </c>
      <c r="J22" s="211">
        <f t="shared" si="0"/>
        <v>2</v>
      </c>
      <c r="K22" s="551"/>
      <c r="L22" s="579"/>
      <c r="M22" s="553"/>
      <c r="O22" s="305"/>
    </row>
    <row r="23" spans="3:16" ht="16.5" customHeight="1">
      <c r="D23" s="199" t="s">
        <v>218</v>
      </c>
      <c r="I23" s="227" t="s">
        <v>205</v>
      </c>
      <c r="J23" s="211">
        <f t="shared" si="0"/>
        <v>2</v>
      </c>
      <c r="K23" s="551"/>
      <c r="L23" s="579"/>
      <c r="M23" s="553"/>
      <c r="O23" s="305"/>
    </row>
    <row r="24" spans="3:16" ht="16.5" customHeight="1">
      <c r="D24" s="199" t="s">
        <v>230</v>
      </c>
      <c r="I24" s="227" t="s">
        <v>205</v>
      </c>
      <c r="J24" s="211">
        <f t="shared" si="0"/>
        <v>2</v>
      </c>
      <c r="K24" s="551"/>
      <c r="L24" s="579"/>
      <c r="M24" s="553"/>
      <c r="O24" s="305"/>
    </row>
    <row r="25" spans="3:16" ht="16.5" customHeight="1">
      <c r="D25" s="199" t="s">
        <v>216</v>
      </c>
      <c r="I25" s="227" t="s">
        <v>205</v>
      </c>
      <c r="J25" s="211">
        <f t="shared" si="0"/>
        <v>2</v>
      </c>
      <c r="K25" s="551"/>
      <c r="L25" s="579"/>
      <c r="M25" s="553"/>
      <c r="O25" s="305" t="s">
        <v>210</v>
      </c>
    </row>
    <row r="26" spans="3:16" ht="16.5" customHeight="1">
      <c r="D26" s="200" t="s">
        <v>226</v>
      </c>
      <c r="E26" s="302"/>
      <c r="F26" s="302"/>
      <c r="G26" s="302"/>
      <c r="H26" s="302"/>
      <c r="I26" s="228" t="s">
        <v>205</v>
      </c>
      <c r="J26" s="211">
        <f t="shared" si="0"/>
        <v>2</v>
      </c>
      <c r="K26" s="554"/>
      <c r="L26" s="555"/>
      <c r="M26" s="556"/>
      <c r="O26" s="305"/>
    </row>
    <row r="27" spans="3:16" ht="16.5" customHeight="1">
      <c r="D27" s="296"/>
      <c r="E27" s="296"/>
      <c r="F27" s="296"/>
      <c r="G27" s="296"/>
      <c r="H27" s="296"/>
      <c r="I27" s="296"/>
      <c r="J27" s="296"/>
      <c r="K27" s="296"/>
      <c r="L27" s="296"/>
      <c r="M27" s="296"/>
      <c r="N27" s="296"/>
      <c r="O27" s="296"/>
    </row>
    <row r="28" spans="3:16" s="25" customFormat="1" ht="36.6" customHeight="1">
      <c r="C28" s="313"/>
      <c r="D28" s="562" t="s">
        <v>348</v>
      </c>
      <c r="E28" s="563"/>
      <c r="F28" s="563"/>
      <c r="G28" s="563"/>
      <c r="H28" s="563"/>
      <c r="I28" s="563"/>
      <c r="J28" s="230" t="s">
        <v>205</v>
      </c>
      <c r="K28" s="564" t="s">
        <v>206</v>
      </c>
      <c r="L28" s="565"/>
      <c r="M28" s="566"/>
      <c r="N28" s="313"/>
      <c r="O28" s="314">
        <f>IF(J28="Moyen","Pensez à mettre en oeuvre d'autres procédures de contrôle pour obtenir l'assurance recherchée",)</f>
        <v>0</v>
      </c>
      <c r="P28" s="313"/>
    </row>
    <row r="29" spans="3:16" s="25" customFormat="1">
      <c r="C29" s="313"/>
      <c r="D29" s="222"/>
      <c r="E29" s="222"/>
      <c r="F29" s="222"/>
      <c r="G29" s="222"/>
      <c r="H29" s="222"/>
      <c r="I29" s="222"/>
      <c r="J29" s="315"/>
      <c r="K29" s="567"/>
      <c r="L29" s="568"/>
      <c r="M29" s="569"/>
      <c r="N29" s="313"/>
      <c r="O29" s="305"/>
      <c r="P29" s="313"/>
    </row>
    <row r="30" spans="3:16" s="25" customFormat="1" ht="30" customHeight="1">
      <c r="C30" s="313"/>
      <c r="D30" s="575" t="s">
        <v>349</v>
      </c>
      <c r="E30" s="576"/>
      <c r="F30" s="576"/>
      <c r="G30" s="576"/>
      <c r="H30" s="576"/>
      <c r="I30" s="576"/>
      <c r="J30" s="230" t="s">
        <v>205</v>
      </c>
      <c r="K30" s="570"/>
      <c r="L30" s="571"/>
      <c r="M30" s="572"/>
      <c r="N30" s="313"/>
      <c r="O30" s="304">
        <f>IF(J28="Aucun",IF(J8="Elevé",IF(J30="Moyen","Les procédures de contrôle envisagées semblent insuffisantes pour couvrir le risque évalué d'anomalies significatives",IF(J30="Aucun","Les procédures de contrôle envisagées semblent insuffisantes pour couvrir le risque évalué d'anomalies significatives",)),),)</f>
        <v>0</v>
      </c>
      <c r="P30" s="313"/>
    </row>
    <row r="31" spans="3:16" ht="7.2" customHeight="1">
      <c r="L31" s="303"/>
      <c r="M31" s="303"/>
    </row>
    <row r="32" spans="3:16" ht="7.2" customHeight="1">
      <c r="L32" s="303"/>
      <c r="M32" s="303"/>
    </row>
    <row r="33" spans="3:24" ht="15.6">
      <c r="C33" s="298" t="s">
        <v>20</v>
      </c>
      <c r="D33" s="299" t="s">
        <v>90</v>
      </c>
      <c r="E33" s="299"/>
      <c r="F33" s="299"/>
      <c r="G33" s="299"/>
      <c r="H33" s="299"/>
      <c r="I33" s="299"/>
      <c r="J33" s="303"/>
      <c r="K33" s="303"/>
      <c r="L33" s="303"/>
      <c r="M33" s="303"/>
      <c r="N33" s="303"/>
      <c r="O33" s="303"/>
    </row>
    <row r="34" spans="3:24" ht="68.400000000000006" customHeight="1">
      <c r="C34" s="298"/>
      <c r="D34" s="588" t="s">
        <v>203</v>
      </c>
      <c r="E34" s="588"/>
      <c r="F34" s="588"/>
      <c r="G34" s="588"/>
      <c r="H34" s="588"/>
      <c r="I34" s="588"/>
      <c r="J34" s="588"/>
      <c r="K34" s="588"/>
      <c r="L34" s="588"/>
      <c r="M34" s="588"/>
      <c r="N34" s="303"/>
      <c r="O34" s="303"/>
    </row>
    <row r="35" spans="3:24" ht="15.6">
      <c r="C35" s="298"/>
      <c r="D35" s="299"/>
      <c r="E35" s="299"/>
      <c r="F35" s="299"/>
      <c r="G35" s="299"/>
      <c r="H35" s="299"/>
      <c r="I35" s="299"/>
      <c r="J35" s="303"/>
      <c r="K35" s="303"/>
      <c r="L35" s="303"/>
      <c r="M35" s="303"/>
      <c r="N35" s="303"/>
      <c r="O35" s="303"/>
    </row>
    <row r="36" spans="3:24" ht="15.6">
      <c r="C36" s="298"/>
      <c r="D36" s="299" t="s">
        <v>204</v>
      </c>
      <c r="E36" s="299"/>
      <c r="F36" s="299"/>
      <c r="G36" s="299"/>
      <c r="H36" s="299"/>
      <c r="I36" s="299"/>
      <c r="J36" s="303"/>
      <c r="K36" s="303"/>
      <c r="L36" s="303"/>
      <c r="M36" s="303"/>
      <c r="N36" s="303"/>
      <c r="O36" s="303"/>
    </row>
    <row r="37" spans="3:24" ht="41.4" customHeight="1">
      <c r="C37" s="298"/>
      <c r="D37" s="588" t="s">
        <v>249</v>
      </c>
      <c r="E37" s="588"/>
      <c r="F37" s="588"/>
      <c r="G37" s="588"/>
      <c r="H37" s="588"/>
      <c r="I37" s="588"/>
      <c r="J37" s="588"/>
      <c r="K37" s="588"/>
      <c r="L37" s="588"/>
      <c r="M37" s="588"/>
      <c r="N37" s="303"/>
      <c r="O37" s="303"/>
    </row>
    <row r="38" spans="3:24" ht="15.6">
      <c r="C38" s="298"/>
      <c r="D38" s="219" t="s">
        <v>246</v>
      </c>
      <c r="E38" s="316"/>
      <c r="F38" s="316"/>
      <c r="G38" s="316"/>
      <c r="H38" s="316"/>
      <c r="I38" s="316"/>
      <c r="J38" s="316"/>
      <c r="K38" s="316"/>
      <c r="L38" s="316"/>
      <c r="M38" s="316"/>
      <c r="N38" s="303"/>
      <c r="O38" s="303"/>
    </row>
    <row r="39" spans="3:24" ht="38.4" customHeight="1">
      <c r="C39" s="298"/>
      <c r="D39" s="588" t="s">
        <v>253</v>
      </c>
      <c r="E39" s="588"/>
      <c r="F39" s="588"/>
      <c r="G39" s="588"/>
      <c r="H39" s="588"/>
      <c r="I39" s="588"/>
      <c r="J39" s="588"/>
      <c r="K39" s="588"/>
      <c r="L39" s="588"/>
      <c r="M39" s="588"/>
      <c r="N39" s="303"/>
      <c r="O39" s="303"/>
    </row>
    <row r="40" spans="3:24" ht="44.25" customHeight="1">
      <c r="I40" s="317" t="s">
        <v>225</v>
      </c>
      <c r="J40" s="317" t="s">
        <v>231</v>
      </c>
      <c r="K40" s="548" t="s">
        <v>206</v>
      </c>
      <c r="L40" s="549"/>
      <c r="M40" s="550"/>
      <c r="O40" s="318" t="s">
        <v>252</v>
      </c>
    </row>
    <row r="41" spans="3:24" s="287" customFormat="1" ht="28.5" customHeight="1">
      <c r="C41" s="319"/>
      <c r="E41" s="559" t="s">
        <v>236</v>
      </c>
      <c r="F41" s="560"/>
      <c r="G41" s="560"/>
      <c r="H41" s="561"/>
      <c r="I41" s="220">
        <f>+ROUND(J41*Contexte!J9,-3)</f>
        <v>40000</v>
      </c>
      <c r="J41" s="231">
        <v>0.25</v>
      </c>
      <c r="K41" s="554"/>
      <c r="L41" s="555"/>
      <c r="M41" s="556"/>
      <c r="N41" s="308"/>
      <c r="O41" s="304">
        <f>IF(J41&gt;=30%,"Ce choix est-il cohérent avec votre conclusion sur le degré de fiabilité attendu des PAS ?",)</f>
        <v>0</v>
      </c>
    </row>
    <row r="42" spans="3:24">
      <c r="J42" s="208"/>
    </row>
    <row r="44" spans="3:24" ht="15" customHeight="1">
      <c r="C44" s="298" t="s">
        <v>21</v>
      </c>
      <c r="D44" s="299" t="s">
        <v>87</v>
      </c>
      <c r="E44" s="299"/>
      <c r="F44" s="299"/>
      <c r="G44" s="299"/>
      <c r="H44" s="299"/>
      <c r="I44" s="299"/>
      <c r="J44" s="303"/>
      <c r="K44" s="303"/>
      <c r="L44" s="320"/>
      <c r="M44" s="303"/>
      <c r="N44" s="303"/>
      <c r="O44" s="303"/>
    </row>
    <row r="45" spans="3:24" ht="6" customHeight="1">
      <c r="C45" s="298"/>
      <c r="D45" s="299"/>
      <c r="E45" s="299"/>
      <c r="F45" s="299"/>
      <c r="G45" s="299"/>
      <c r="H45" s="299"/>
      <c r="I45" s="299"/>
      <c r="J45" s="303"/>
      <c r="K45" s="303"/>
      <c r="L45" s="320"/>
      <c r="M45" s="303"/>
      <c r="N45" s="303"/>
      <c r="O45" s="303"/>
    </row>
    <row r="46" spans="3:24" s="25" customFormat="1" ht="93" customHeight="1">
      <c r="C46" s="321"/>
      <c r="D46" s="589" t="s">
        <v>105</v>
      </c>
      <c r="E46" s="590"/>
      <c r="F46" s="590"/>
      <c r="G46" s="590"/>
      <c r="H46" s="590"/>
      <c r="I46" s="590"/>
      <c r="J46" s="590"/>
      <c r="K46" s="590"/>
      <c r="L46" s="590"/>
      <c r="M46" s="591"/>
      <c r="N46"/>
      <c r="O46" s="322"/>
      <c r="Q46" s="322"/>
      <c r="R46" s="322"/>
      <c r="S46" s="322"/>
      <c r="T46" s="322"/>
      <c r="U46" s="322"/>
      <c r="V46" s="322"/>
      <c r="W46" s="322"/>
      <c r="X46" s="322"/>
    </row>
    <row r="47" spans="3:24" s="25" customFormat="1" ht="6" customHeight="1">
      <c r="C47" s="321"/>
      <c r="D47" s="322"/>
      <c r="E47" s="322"/>
      <c r="F47" s="322"/>
      <c r="G47" s="322"/>
      <c r="H47" s="322"/>
      <c r="I47" s="322"/>
      <c r="J47" s="322"/>
      <c r="K47" s="322"/>
      <c r="L47" s="71"/>
      <c r="M47" s="71"/>
      <c r="N47"/>
      <c r="O47" s="322"/>
      <c r="Q47" s="323"/>
      <c r="R47" s="323"/>
      <c r="S47" s="323"/>
      <c r="T47" s="323"/>
      <c r="U47" s="323"/>
      <c r="V47" s="323"/>
      <c r="W47" s="323"/>
      <c r="X47" s="323"/>
    </row>
    <row r="48" spans="3:24">
      <c r="D48" s="148" t="s">
        <v>258</v>
      </c>
      <c r="E48" s="382"/>
      <c r="F48" s="382"/>
      <c r="G48" s="383"/>
      <c r="H48" s="383"/>
      <c r="I48" s="383"/>
      <c r="J48" s="383"/>
      <c r="K48" s="383"/>
      <c r="L48" s="557" t="s">
        <v>257</v>
      </c>
      <c r="M48" s="558"/>
      <c r="O48" s="322"/>
      <c r="P48" s="322"/>
      <c r="Q48" s="322"/>
      <c r="R48" s="322"/>
      <c r="S48" s="322"/>
      <c r="T48" s="322"/>
      <c r="U48" s="322"/>
    </row>
    <row r="49" spans="3:24">
      <c r="D49" s="149" t="s">
        <v>153</v>
      </c>
      <c r="E49" s="25" t="s">
        <v>66</v>
      </c>
      <c r="L49" s="580"/>
      <c r="M49" s="581"/>
      <c r="O49" s="322"/>
      <c r="P49" s="322"/>
      <c r="Q49" s="322"/>
      <c r="R49" s="322"/>
      <c r="S49" s="322"/>
      <c r="T49" s="322"/>
      <c r="U49" s="322"/>
    </row>
    <row r="50" spans="3:24">
      <c r="D50" s="586"/>
      <c r="E50" s="25" t="s">
        <v>282</v>
      </c>
      <c r="L50" s="582"/>
      <c r="M50" s="583"/>
      <c r="O50" s="322"/>
      <c r="P50" s="322"/>
      <c r="Q50" s="322"/>
      <c r="R50" s="322"/>
      <c r="S50" s="322"/>
      <c r="T50" s="322"/>
      <c r="U50" s="322"/>
    </row>
    <row r="51" spans="3:24">
      <c r="D51" s="586"/>
      <c r="E51" s="25" t="s">
        <v>68</v>
      </c>
      <c r="J51" s="287"/>
      <c r="K51" s="326"/>
      <c r="L51" s="582"/>
      <c r="M51" s="583"/>
    </row>
    <row r="52" spans="3:24">
      <c r="D52" s="586"/>
      <c r="E52" s="25" t="s">
        <v>67</v>
      </c>
      <c r="J52" s="287"/>
      <c r="K52" s="326"/>
      <c r="L52" s="582"/>
      <c r="M52" s="583"/>
    </row>
    <row r="53" spans="3:24" s="303" customFormat="1">
      <c r="C53" s="296"/>
      <c r="D53" s="587"/>
      <c r="E53" s="327" t="s">
        <v>65</v>
      </c>
      <c r="F53" s="302"/>
      <c r="G53" s="302"/>
      <c r="H53" s="302"/>
      <c r="I53" s="34"/>
      <c r="J53" s="158"/>
      <c r="K53" s="328"/>
      <c r="L53" s="584"/>
      <c r="M53" s="585"/>
    </row>
    <row r="56" spans="3:24" ht="15.6">
      <c r="C56" s="298" t="s">
        <v>69</v>
      </c>
      <c r="D56" s="299" t="s">
        <v>104</v>
      </c>
      <c r="E56" s="299"/>
      <c r="F56" s="299"/>
      <c r="G56" s="299"/>
      <c r="H56" s="299"/>
      <c r="I56" s="299"/>
      <c r="J56" s="299"/>
      <c r="K56" s="299"/>
      <c r="L56" s="303"/>
      <c r="M56" s="303"/>
      <c r="N56" s="303"/>
      <c r="O56" s="303"/>
      <c r="P56" s="303"/>
      <c r="Q56" s="303"/>
    </row>
    <row r="57" spans="3:24" ht="3" customHeight="1">
      <c r="L57" s="303"/>
      <c r="M57" s="303"/>
      <c r="N57" s="303"/>
      <c r="O57" s="303"/>
      <c r="P57" s="303"/>
      <c r="Q57" s="303"/>
      <c r="R57" s="303"/>
      <c r="S57" s="303"/>
      <c r="T57" s="296"/>
      <c r="U57" s="329"/>
    </row>
    <row r="58" spans="3:24" ht="16.5" customHeight="1">
      <c r="D58" s="67"/>
      <c r="E58" s="300"/>
      <c r="F58" s="300"/>
      <c r="G58" s="300"/>
      <c r="H58" s="300"/>
      <c r="I58" s="278" t="s">
        <v>15</v>
      </c>
      <c r="J58" s="330" t="s">
        <v>16</v>
      </c>
      <c r="K58" s="279" t="s">
        <v>18</v>
      </c>
      <c r="L58" s="536" t="s">
        <v>158</v>
      </c>
      <c r="M58" s="537"/>
      <c r="N58" s="537"/>
      <c r="O58" s="537"/>
      <c r="P58" s="537"/>
      <c r="Q58" s="537"/>
      <c r="R58" s="538"/>
      <c r="S58" s="303"/>
      <c r="V58" s="539" t="s">
        <v>86</v>
      </c>
      <c r="W58" s="540"/>
    </row>
    <row r="59" spans="3:24" ht="16.5" customHeight="1">
      <c r="D59" s="73" t="s">
        <v>120</v>
      </c>
      <c r="E59" s="325"/>
      <c r="F59" s="325"/>
      <c r="I59" s="384"/>
      <c r="J59" s="384"/>
      <c r="K59" s="384"/>
      <c r="L59" s="605"/>
      <c r="M59" s="606"/>
      <c r="N59" s="606"/>
      <c r="O59" s="606"/>
      <c r="P59" s="606"/>
      <c r="Q59" s="606"/>
      <c r="R59" s="607"/>
      <c r="S59" s="303"/>
      <c r="T59" s="89" t="s">
        <v>110</v>
      </c>
      <c r="U59" s="331"/>
      <c r="V59" s="87" t="s">
        <v>235</v>
      </c>
      <c r="W59" s="88" t="s">
        <v>234</v>
      </c>
    </row>
    <row r="60" spans="3:24" ht="16.5" customHeight="1">
      <c r="D60" s="232" t="s">
        <v>283</v>
      </c>
      <c r="E60" s="385" t="s">
        <v>284</v>
      </c>
      <c r="F60" s="274"/>
      <c r="G60" s="274"/>
      <c r="H60" s="274"/>
      <c r="I60" s="236"/>
      <c r="J60" s="237"/>
      <c r="K60" s="238"/>
      <c r="L60" s="608"/>
      <c r="M60" s="609"/>
      <c r="N60" s="609"/>
      <c r="O60" s="609"/>
      <c r="P60" s="609"/>
      <c r="Q60" s="609"/>
      <c r="R60" s="610"/>
      <c r="S60" s="303"/>
      <c r="T60" s="129" t="str">
        <f t="shared" ref="T60:T63" si="1">+D60</f>
        <v>6201</v>
      </c>
      <c r="U60" s="332"/>
      <c r="V60" s="146">
        <f>IFERROR(+I60/J60-1,)</f>
        <v>0</v>
      </c>
      <c r="W60" s="147">
        <f>IFERROR(+K60/J60-1,)</f>
        <v>0</v>
      </c>
    </row>
    <row r="61" spans="3:24" s="303" customFormat="1">
      <c r="C61" s="296"/>
      <c r="D61" s="232" t="s">
        <v>285</v>
      </c>
      <c r="E61" s="385" t="s">
        <v>286</v>
      </c>
      <c r="F61" s="274"/>
      <c r="G61" s="274"/>
      <c r="H61" s="274"/>
      <c r="I61" s="236"/>
      <c r="J61" s="237"/>
      <c r="K61" s="238"/>
      <c r="L61" s="608"/>
      <c r="M61" s="609"/>
      <c r="N61" s="609"/>
      <c r="O61" s="609"/>
      <c r="P61" s="609"/>
      <c r="Q61" s="609"/>
      <c r="R61" s="610"/>
      <c r="T61" s="129" t="str">
        <f t="shared" si="1"/>
        <v>6202</v>
      </c>
      <c r="U61" s="332"/>
      <c r="V61" s="333">
        <f t="shared" ref="V61:V89" si="2">IFERROR(+I61/J61-1,)</f>
        <v>0</v>
      </c>
      <c r="W61" s="334">
        <f t="shared" ref="W61:W89" si="3">IFERROR(+K61/J61-1,)</f>
        <v>0</v>
      </c>
      <c r="X61"/>
    </row>
    <row r="62" spans="3:24" s="303" customFormat="1">
      <c r="C62" s="296"/>
      <c r="D62" s="232" t="s">
        <v>287</v>
      </c>
      <c r="E62" s="385" t="s">
        <v>288</v>
      </c>
      <c r="F62" s="274"/>
      <c r="G62" s="274"/>
      <c r="H62" s="274"/>
      <c r="I62" s="236"/>
      <c r="J62" s="237"/>
      <c r="K62" s="238"/>
      <c r="L62" s="608"/>
      <c r="M62" s="609"/>
      <c r="N62" s="609"/>
      <c r="O62" s="609"/>
      <c r="P62" s="609"/>
      <c r="Q62" s="609"/>
      <c r="R62" s="610"/>
      <c r="T62" s="129" t="str">
        <f t="shared" si="1"/>
        <v>4550</v>
      </c>
      <c r="U62" s="332"/>
      <c r="V62" s="333">
        <f t="shared" si="2"/>
        <v>0</v>
      </c>
      <c r="W62" s="334">
        <f t="shared" si="3"/>
        <v>0</v>
      </c>
      <c r="X62"/>
    </row>
    <row r="63" spans="3:24" s="303" customFormat="1">
      <c r="C63" s="296"/>
      <c r="D63" s="232" t="str">
        <f t="shared" ref="D63" si="4">LEFT(E63,7)</f>
        <v xml:space="preserve">Autres </v>
      </c>
      <c r="E63" s="274" t="s">
        <v>89</v>
      </c>
      <c r="F63" s="274"/>
      <c r="G63" s="274"/>
      <c r="H63" s="274"/>
      <c r="I63" s="236"/>
      <c r="J63" s="237"/>
      <c r="K63" s="238"/>
      <c r="L63" s="608"/>
      <c r="M63" s="609"/>
      <c r="N63" s="609"/>
      <c r="O63" s="609"/>
      <c r="P63" s="609"/>
      <c r="Q63" s="609"/>
      <c r="R63" s="610"/>
      <c r="T63" s="129" t="str">
        <f t="shared" si="1"/>
        <v xml:space="preserve">Autres </v>
      </c>
      <c r="U63" s="332"/>
      <c r="V63" s="333">
        <f t="shared" si="2"/>
        <v>0</v>
      </c>
      <c r="W63" s="334">
        <f t="shared" si="3"/>
        <v>0</v>
      </c>
      <c r="X63"/>
    </row>
    <row r="64" spans="3:24" s="303" customFormat="1">
      <c r="C64" s="296"/>
      <c r="D64" s="335"/>
      <c r="E64"/>
      <c r="F64"/>
      <c r="G64"/>
      <c r="H64"/>
      <c r="I64" s="75"/>
      <c r="J64" s="76"/>
      <c r="K64" s="77"/>
      <c r="L64" s="608"/>
      <c r="M64" s="609"/>
      <c r="N64" s="609"/>
      <c r="O64" s="609"/>
      <c r="P64" s="609"/>
      <c r="Q64" s="609"/>
      <c r="R64" s="610"/>
      <c r="T64" s="129"/>
      <c r="U64" s="332"/>
      <c r="V64" s="333"/>
      <c r="W64" s="334"/>
      <c r="X64"/>
    </row>
    <row r="65" spans="3:24" s="303" customFormat="1">
      <c r="C65" s="296"/>
      <c r="D65" s="74" t="s">
        <v>88</v>
      </c>
      <c r="E65"/>
      <c r="F65"/>
      <c r="G65"/>
      <c r="H65"/>
      <c r="I65" s="75"/>
      <c r="J65" s="76"/>
      <c r="K65" s="77"/>
      <c r="L65" s="608"/>
      <c r="M65" s="609"/>
      <c r="N65" s="609"/>
      <c r="O65" s="609"/>
      <c r="P65" s="609"/>
      <c r="Q65" s="609"/>
      <c r="R65" s="610"/>
      <c r="T65" s="129"/>
      <c r="U65" s="332"/>
      <c r="V65" s="333"/>
      <c r="W65" s="334"/>
      <c r="X65"/>
    </row>
    <row r="66" spans="3:24" s="303" customFormat="1">
      <c r="C66" s="296"/>
      <c r="D66" s="336" t="s">
        <v>136</v>
      </c>
      <c r="E66" t="s">
        <v>135</v>
      </c>
      <c r="F66"/>
      <c r="G66"/>
      <c r="H66"/>
      <c r="I66" s="236">
        <v>806.8</v>
      </c>
      <c r="J66" s="237">
        <v>738</v>
      </c>
      <c r="K66" s="238">
        <v>800</v>
      </c>
      <c r="L66" s="608"/>
      <c r="M66" s="609"/>
      <c r="N66" s="609"/>
      <c r="O66" s="609"/>
      <c r="P66" s="609"/>
      <c r="Q66" s="609"/>
      <c r="R66" s="610"/>
      <c r="T66" s="129" t="str">
        <f t="shared" ref="T66:T80" si="5">+D66</f>
        <v>ETP</v>
      </c>
      <c r="U66" s="332"/>
      <c r="V66" s="333">
        <f t="shared" ref="V66" si="6">IFERROR(+I66/J66-1,)</f>
        <v>9.3224932249322379E-2</v>
      </c>
      <c r="W66" s="334">
        <f t="shared" ref="W66" si="7">IFERROR(+K66/J66-1,)</f>
        <v>8.4010840108400986E-2</v>
      </c>
      <c r="X66"/>
    </row>
    <row r="67" spans="3:24" s="303" customFormat="1">
      <c r="C67" s="296"/>
      <c r="D67" s="336" t="s">
        <v>269</v>
      </c>
      <c r="E67" t="s">
        <v>270</v>
      </c>
      <c r="F67"/>
      <c r="G67"/>
      <c r="H67"/>
      <c r="I67" s="236">
        <v>806.8</v>
      </c>
      <c r="J67" s="237">
        <v>738</v>
      </c>
      <c r="K67" s="238">
        <v>800</v>
      </c>
      <c r="L67" s="608"/>
      <c r="M67" s="609"/>
      <c r="N67" s="609"/>
      <c r="O67" s="609"/>
      <c r="P67" s="609"/>
      <c r="Q67" s="609"/>
      <c r="R67" s="610"/>
      <c r="T67" s="129" t="str">
        <f t="shared" si="5"/>
        <v>ETP Empl</v>
      </c>
      <c r="U67" s="332"/>
      <c r="V67" s="333">
        <f t="shared" si="2"/>
        <v>9.3224932249322379E-2</v>
      </c>
      <c r="W67" s="334">
        <f t="shared" si="3"/>
        <v>8.4010840108400986E-2</v>
      </c>
      <c r="X67"/>
    </row>
    <row r="68" spans="3:24" s="303" customFormat="1">
      <c r="C68" s="296"/>
      <c r="D68" s="336" t="s">
        <v>267</v>
      </c>
      <c r="E68" t="s">
        <v>268</v>
      </c>
      <c r="F68"/>
      <c r="G68"/>
      <c r="H68"/>
      <c r="I68" s="236">
        <v>25</v>
      </c>
      <c r="J68" s="237">
        <v>24</v>
      </c>
      <c r="K68" s="238">
        <v>26</v>
      </c>
      <c r="L68" s="608"/>
      <c r="M68" s="609"/>
      <c r="N68" s="609"/>
      <c r="O68" s="609"/>
      <c r="P68" s="609"/>
      <c r="Q68" s="609"/>
      <c r="R68" s="610"/>
      <c r="T68" s="129" t="str">
        <f t="shared" si="5"/>
        <v>ETP Ouv</v>
      </c>
      <c r="U68" s="332"/>
      <c r="V68" s="333">
        <f t="shared" si="2"/>
        <v>4.1666666666666741E-2</v>
      </c>
      <c r="W68" s="334">
        <f t="shared" si="3"/>
        <v>8.3333333333333259E-2</v>
      </c>
      <c r="X68"/>
    </row>
    <row r="69" spans="3:24" s="303" customFormat="1">
      <c r="C69" s="296"/>
      <c r="D69" s="336" t="s">
        <v>289</v>
      </c>
      <c r="E69" t="s">
        <v>290</v>
      </c>
      <c r="F69"/>
      <c r="G69"/>
      <c r="H69"/>
      <c r="I69" s="236">
        <v>105</v>
      </c>
      <c r="J69" s="237">
        <v>100</v>
      </c>
      <c r="K69" s="238"/>
      <c r="L69" s="608"/>
      <c r="M69" s="609"/>
      <c r="N69" s="609"/>
      <c r="O69" s="609"/>
      <c r="P69" s="609"/>
      <c r="Q69" s="609"/>
      <c r="R69" s="610"/>
      <c r="T69" s="129" t="str">
        <f t="shared" si="5"/>
        <v># Staff</v>
      </c>
      <c r="U69" s="332"/>
      <c r="V69" s="333">
        <f t="shared" si="2"/>
        <v>5.0000000000000044E-2</v>
      </c>
      <c r="W69" s="334">
        <f t="shared" si="3"/>
        <v>-1</v>
      </c>
      <c r="X69"/>
    </row>
    <row r="70" spans="3:24" s="303" customFormat="1" ht="4.5" customHeight="1">
      <c r="C70" s="296"/>
      <c r="D70" s="336"/>
      <c r="E70"/>
      <c r="F70"/>
      <c r="G70"/>
      <c r="H70"/>
      <c r="I70" s="236"/>
      <c r="J70" s="237"/>
      <c r="K70" s="238"/>
      <c r="L70" s="608"/>
      <c r="M70" s="609"/>
      <c r="N70" s="609"/>
      <c r="O70" s="609"/>
      <c r="P70" s="609"/>
      <c r="Q70" s="609"/>
      <c r="R70" s="610"/>
      <c r="T70" s="129"/>
      <c r="U70" s="332"/>
      <c r="V70" s="333"/>
      <c r="W70" s="334"/>
      <c r="X70"/>
    </row>
    <row r="71" spans="3:24" s="303" customFormat="1">
      <c r="C71" s="296"/>
      <c r="D71" s="336" t="s">
        <v>291</v>
      </c>
      <c r="E71" t="s">
        <v>292</v>
      </c>
      <c r="F71"/>
      <c r="G71"/>
      <c r="H71"/>
      <c r="I71" s="236">
        <v>105</v>
      </c>
      <c r="J71" s="237">
        <v>100</v>
      </c>
      <c r="K71" s="238"/>
      <c r="L71" s="608"/>
      <c r="M71" s="609"/>
      <c r="N71" s="609"/>
      <c r="O71" s="609"/>
      <c r="P71" s="609"/>
      <c r="Q71" s="609"/>
      <c r="R71" s="610"/>
      <c r="T71" s="129" t="str">
        <f t="shared" si="5"/>
        <v>Indice Empl</v>
      </c>
      <c r="U71" s="332"/>
      <c r="V71" s="333">
        <f t="shared" si="2"/>
        <v>5.0000000000000044E-2</v>
      </c>
      <c r="W71" s="334">
        <f t="shared" si="3"/>
        <v>-1</v>
      </c>
      <c r="X71"/>
    </row>
    <row r="72" spans="3:24" s="303" customFormat="1">
      <c r="C72" s="296"/>
      <c r="D72" s="336" t="s">
        <v>293</v>
      </c>
      <c r="E72" t="s">
        <v>294</v>
      </c>
      <c r="F72"/>
      <c r="G72"/>
      <c r="H72"/>
      <c r="I72" s="236">
        <v>100000</v>
      </c>
      <c r="J72" s="237">
        <v>80000</v>
      </c>
      <c r="K72" s="238">
        <v>90000</v>
      </c>
      <c r="L72" s="608"/>
      <c r="M72" s="609"/>
      <c r="N72" s="609"/>
      <c r="O72" s="609"/>
      <c r="P72" s="609"/>
      <c r="Q72" s="609"/>
      <c r="R72" s="610"/>
      <c r="T72" s="129" t="str">
        <f t="shared" si="5"/>
        <v>Unités Prod</v>
      </c>
      <c r="U72" s="332"/>
      <c r="V72" s="333">
        <f t="shared" si="2"/>
        <v>0.25</v>
      </c>
      <c r="W72" s="334">
        <f t="shared" si="3"/>
        <v>0.125</v>
      </c>
      <c r="X72"/>
    </row>
    <row r="73" spans="3:24" s="303" customFormat="1">
      <c r="C73" s="296"/>
      <c r="D73" s="336" t="s">
        <v>295</v>
      </c>
      <c r="E73" t="s">
        <v>296</v>
      </c>
      <c r="F73"/>
      <c r="G73"/>
      <c r="H73"/>
      <c r="I73" s="236"/>
      <c r="J73" s="237"/>
      <c r="K73" s="238"/>
      <c r="L73" s="608"/>
      <c r="M73" s="609"/>
      <c r="N73" s="609"/>
      <c r="O73" s="609"/>
      <c r="P73" s="609"/>
      <c r="Q73" s="609"/>
      <c r="R73" s="610"/>
      <c r="T73" s="129" t="str">
        <f t="shared" si="5"/>
        <v>Remu var</v>
      </c>
      <c r="U73" s="332"/>
      <c r="V73" s="333">
        <f t="shared" si="2"/>
        <v>0</v>
      </c>
      <c r="W73" s="334">
        <f t="shared" si="3"/>
        <v>0</v>
      </c>
      <c r="X73"/>
    </row>
    <row r="74" spans="3:24" s="303" customFormat="1">
      <c r="C74" s="296"/>
      <c r="D74" s="336" t="s">
        <v>143</v>
      </c>
      <c r="E74" t="s">
        <v>264</v>
      </c>
      <c r="F74"/>
      <c r="G74"/>
      <c r="H74"/>
      <c r="I74" s="236"/>
      <c r="J74" s="237"/>
      <c r="K74" s="238"/>
      <c r="L74" s="608"/>
      <c r="M74" s="609"/>
      <c r="N74" s="609"/>
      <c r="O74" s="609"/>
      <c r="P74" s="609"/>
      <c r="Q74" s="609"/>
      <c r="R74" s="610"/>
      <c r="T74" s="129" t="str">
        <f t="shared" si="5"/>
        <v>H prod</v>
      </c>
      <c r="U74" s="332"/>
      <c r="V74" s="333">
        <f t="shared" si="2"/>
        <v>0</v>
      </c>
      <c r="W74" s="334">
        <f t="shared" si="3"/>
        <v>0</v>
      </c>
      <c r="X74"/>
    </row>
    <row r="75" spans="3:24" s="303" customFormat="1">
      <c r="C75" s="296"/>
      <c r="D75" s="336" t="s">
        <v>271</v>
      </c>
      <c r="E75" t="s">
        <v>272</v>
      </c>
      <c r="F75"/>
      <c r="G75"/>
      <c r="H75"/>
      <c r="I75" s="236"/>
      <c r="J75" s="237"/>
      <c r="K75" s="238"/>
      <c r="L75" s="608"/>
      <c r="M75" s="609"/>
      <c r="N75" s="609"/>
      <c r="O75" s="609"/>
      <c r="P75" s="609"/>
      <c r="Q75" s="609"/>
      <c r="R75" s="610"/>
      <c r="T75" s="129" t="str">
        <f t="shared" si="5"/>
        <v>Productivité</v>
      </c>
      <c r="U75" s="332"/>
      <c r="V75" s="333">
        <f t="shared" si="2"/>
        <v>0</v>
      </c>
      <c r="W75" s="334">
        <f t="shared" si="3"/>
        <v>0</v>
      </c>
      <c r="X75"/>
    </row>
    <row r="76" spans="3:24" s="303" customFormat="1">
      <c r="C76" s="296"/>
      <c r="D76" s="336" t="s">
        <v>130</v>
      </c>
      <c r="E76" t="s">
        <v>133</v>
      </c>
      <c r="F76"/>
      <c r="G76"/>
      <c r="H76"/>
      <c r="I76" s="236"/>
      <c r="J76" s="237"/>
      <c r="K76" s="238"/>
      <c r="L76" s="608"/>
      <c r="M76" s="609"/>
      <c r="N76" s="609"/>
      <c r="O76" s="609"/>
      <c r="P76" s="609"/>
      <c r="Q76" s="609"/>
      <c r="R76" s="610"/>
      <c r="T76" s="129" t="str">
        <f t="shared" si="5"/>
        <v>Volume</v>
      </c>
      <c r="U76" s="332"/>
      <c r="V76" s="333">
        <f t="shared" si="2"/>
        <v>0</v>
      </c>
      <c r="W76" s="334">
        <f t="shared" si="3"/>
        <v>0</v>
      </c>
      <c r="X76"/>
    </row>
    <row r="77" spans="3:24" s="303" customFormat="1">
      <c r="C77" s="296"/>
      <c r="D77" s="336" t="s">
        <v>137</v>
      </c>
      <c r="E77" t="s">
        <v>138</v>
      </c>
      <c r="F77"/>
      <c r="G77"/>
      <c r="H77"/>
      <c r="I77" s="236"/>
      <c r="J77" s="237"/>
      <c r="K77" s="238"/>
      <c r="L77" s="608"/>
      <c r="M77" s="609"/>
      <c r="N77" s="609"/>
      <c r="O77" s="609"/>
      <c r="P77" s="609"/>
      <c r="Q77" s="609"/>
      <c r="R77" s="610"/>
      <c r="T77" s="129" t="str">
        <f t="shared" si="5"/>
        <v># sites</v>
      </c>
      <c r="U77" s="332"/>
      <c r="V77" s="333">
        <f t="shared" si="2"/>
        <v>0</v>
      </c>
      <c r="W77" s="334">
        <f t="shared" si="3"/>
        <v>0</v>
      </c>
      <c r="X77"/>
    </row>
    <row r="78" spans="3:24" s="303" customFormat="1">
      <c r="C78" s="296"/>
      <c r="D78" s="336" t="s">
        <v>273</v>
      </c>
      <c r="E78" t="s">
        <v>274</v>
      </c>
      <c r="F78"/>
      <c r="G78"/>
      <c r="H78"/>
      <c r="I78" s="236"/>
      <c r="J78" s="237"/>
      <c r="K78" s="238"/>
      <c r="L78" s="608"/>
      <c r="M78" s="609"/>
      <c r="N78" s="609"/>
      <c r="O78" s="609"/>
      <c r="P78" s="609"/>
      <c r="Q78" s="609"/>
      <c r="R78" s="610"/>
      <c r="T78" s="129" t="str">
        <f t="shared" si="5"/>
        <v># Membres</v>
      </c>
      <c r="U78" s="332"/>
      <c r="V78" s="333">
        <f t="shared" si="2"/>
        <v>0</v>
      </c>
      <c r="W78" s="334">
        <f t="shared" si="3"/>
        <v>0</v>
      </c>
      <c r="X78"/>
    </row>
    <row r="79" spans="3:24" s="303" customFormat="1">
      <c r="C79" s="296"/>
      <c r="D79" s="232" t="str">
        <f t="shared" ref="D79:D80" si="8">LEFT(E79,7)</f>
        <v xml:space="preserve">Autres </v>
      </c>
      <c r="E79" s="274" t="s">
        <v>89</v>
      </c>
      <c r="F79" s="274"/>
      <c r="G79" s="274"/>
      <c r="H79" s="274"/>
      <c r="I79" s="236"/>
      <c r="J79" s="237"/>
      <c r="K79" s="238"/>
      <c r="L79" s="608"/>
      <c r="M79" s="609"/>
      <c r="N79" s="609"/>
      <c r="O79" s="609"/>
      <c r="P79" s="609"/>
      <c r="Q79" s="609"/>
      <c r="R79" s="610"/>
      <c r="T79" s="129" t="str">
        <f t="shared" si="5"/>
        <v xml:space="preserve">Autres </v>
      </c>
      <c r="U79" s="332"/>
      <c r="V79" s="333">
        <f t="shared" si="2"/>
        <v>0</v>
      </c>
      <c r="W79" s="334">
        <f t="shared" si="3"/>
        <v>0</v>
      </c>
      <c r="X79"/>
    </row>
    <row r="80" spans="3:24" s="303" customFormat="1">
      <c r="C80" s="296"/>
      <c r="D80" s="232" t="str">
        <f t="shared" si="8"/>
        <v xml:space="preserve">Autres </v>
      </c>
      <c r="E80" s="274" t="s">
        <v>89</v>
      </c>
      <c r="F80" s="274"/>
      <c r="G80" s="274"/>
      <c r="H80" s="274"/>
      <c r="I80" s="236"/>
      <c r="J80" s="237"/>
      <c r="K80" s="238"/>
      <c r="L80" s="608"/>
      <c r="M80" s="609"/>
      <c r="N80" s="609"/>
      <c r="O80" s="609"/>
      <c r="P80" s="609"/>
      <c r="Q80" s="609"/>
      <c r="R80" s="610"/>
      <c r="T80" s="129" t="str">
        <f t="shared" si="5"/>
        <v xml:space="preserve">Autres </v>
      </c>
      <c r="U80" s="332"/>
      <c r="V80" s="333">
        <f t="shared" si="2"/>
        <v>0</v>
      </c>
      <c r="W80" s="334">
        <f t="shared" si="3"/>
        <v>0</v>
      </c>
      <c r="X80"/>
    </row>
    <row r="81" spans="3:24" s="303" customFormat="1">
      <c r="C81" s="296"/>
      <c r="D81" s="335"/>
      <c r="E81"/>
      <c r="F81"/>
      <c r="G81"/>
      <c r="H81"/>
      <c r="I81" s="75"/>
      <c r="J81" s="76"/>
      <c r="K81" s="77"/>
      <c r="L81" s="608"/>
      <c r="M81" s="609"/>
      <c r="N81" s="609"/>
      <c r="O81" s="609"/>
      <c r="P81" s="609"/>
      <c r="Q81" s="609"/>
      <c r="R81" s="610"/>
      <c r="T81" s="129"/>
      <c r="U81" s="332"/>
      <c r="V81" s="333"/>
      <c r="W81" s="334"/>
      <c r="X81"/>
    </row>
    <row r="82" spans="3:24" s="303" customFormat="1">
      <c r="C82" s="296"/>
      <c r="D82" s="74" t="s">
        <v>93</v>
      </c>
      <c r="E82"/>
      <c r="F82"/>
      <c r="G82" s="81"/>
      <c r="H82"/>
      <c r="I82" s="75"/>
      <c r="J82" s="76"/>
      <c r="K82" s="77"/>
      <c r="L82" s="608"/>
      <c r="M82" s="609"/>
      <c r="N82" s="609"/>
      <c r="O82" s="609"/>
      <c r="P82" s="609"/>
      <c r="Q82" s="609"/>
      <c r="R82" s="610"/>
      <c r="T82" s="129"/>
      <c r="U82" s="332"/>
      <c r="V82" s="333"/>
      <c r="W82" s="334"/>
      <c r="X82"/>
    </row>
    <row r="83" spans="3:24" s="303" customFormat="1">
      <c r="C83" s="296"/>
      <c r="D83" s="336" t="s">
        <v>96</v>
      </c>
      <c r="E83" t="s">
        <v>96</v>
      </c>
      <c r="F83"/>
      <c r="G83"/>
      <c r="H83"/>
      <c r="I83" s="239">
        <v>108.15300000354598</v>
      </c>
      <c r="J83" s="240">
        <v>106.38</v>
      </c>
      <c r="K83" s="241">
        <v>106.76</v>
      </c>
      <c r="L83" s="527" t="s">
        <v>100</v>
      </c>
      <c r="M83" s="528"/>
      <c r="N83" s="528"/>
      <c r="O83" s="528"/>
      <c r="P83" s="528"/>
      <c r="Q83" s="528"/>
      <c r="R83" s="529"/>
      <c r="T83" s="129" t="str">
        <f t="shared" ref="T83:T89" si="9">+D83</f>
        <v>Indice santé</v>
      </c>
      <c r="U83" s="332"/>
      <c r="V83" s="333">
        <f t="shared" si="2"/>
        <v>1.6666666699999944E-2</v>
      </c>
      <c r="W83" s="334">
        <f t="shared" si="3"/>
        <v>3.5721000188007057E-3</v>
      </c>
      <c r="X83"/>
    </row>
    <row r="84" spans="3:24" s="303" customFormat="1">
      <c r="C84" s="296"/>
      <c r="D84" s="336" t="s">
        <v>297</v>
      </c>
      <c r="E84" t="s">
        <v>298</v>
      </c>
      <c r="F84"/>
      <c r="G84"/>
      <c r="H84"/>
      <c r="I84" s="344">
        <v>0.27100000000000002</v>
      </c>
      <c r="J84" s="345">
        <v>0.3</v>
      </c>
      <c r="K84" s="346">
        <v>0.27100000000000002</v>
      </c>
      <c r="L84" s="527" t="s">
        <v>299</v>
      </c>
      <c r="M84" s="528"/>
      <c r="N84" s="528"/>
      <c r="O84" s="528"/>
      <c r="P84" s="528"/>
      <c r="Q84" s="528"/>
      <c r="R84" s="529"/>
      <c r="T84" s="129" t="str">
        <f t="shared" si="9"/>
        <v>Tx ONSS Empl</v>
      </c>
      <c r="U84" s="332"/>
      <c r="V84" s="333">
        <f t="shared" si="2"/>
        <v>-9.6666666666666567E-2</v>
      </c>
      <c r="W84" s="334">
        <f t="shared" si="3"/>
        <v>-9.6666666666666567E-2</v>
      </c>
      <c r="X84"/>
    </row>
    <row r="85" spans="3:24" s="303" customFormat="1">
      <c r="C85" s="296"/>
      <c r="D85" s="336" t="s">
        <v>300</v>
      </c>
      <c r="E85" t="s">
        <v>301</v>
      </c>
      <c r="F85"/>
      <c r="G85"/>
      <c r="H85"/>
      <c r="I85" s="344">
        <v>0.35283600000000004</v>
      </c>
      <c r="J85" s="345">
        <v>0.38</v>
      </c>
      <c r="K85" s="346">
        <v>0.35283600000000004</v>
      </c>
      <c r="L85" s="527" t="s">
        <v>299</v>
      </c>
      <c r="M85" s="528"/>
      <c r="N85" s="528"/>
      <c r="O85" s="528"/>
      <c r="P85" s="528"/>
      <c r="Q85" s="528"/>
      <c r="R85" s="529"/>
      <c r="T85" s="129" t="str">
        <f t="shared" si="9"/>
        <v>Tx ONSS Ouv</v>
      </c>
      <c r="U85" s="332"/>
      <c r="V85" s="333">
        <f t="shared" si="2"/>
        <v>-7.1484210526315706E-2</v>
      </c>
      <c r="W85" s="334">
        <f t="shared" si="3"/>
        <v>-7.1484210526315706E-2</v>
      </c>
      <c r="X85"/>
    </row>
    <row r="86" spans="3:24">
      <c r="D86" s="336" t="s">
        <v>302</v>
      </c>
      <c r="E86" t="s">
        <v>303</v>
      </c>
      <c r="I86" s="344">
        <v>0.182</v>
      </c>
      <c r="J86" s="345">
        <v>0.182</v>
      </c>
      <c r="K86" s="346">
        <v>0.182</v>
      </c>
      <c r="L86" s="527" t="s">
        <v>304</v>
      </c>
      <c r="M86" s="528"/>
      <c r="N86" s="528"/>
      <c r="O86" s="528"/>
      <c r="P86" s="528"/>
      <c r="Q86" s="528"/>
      <c r="R86" s="529"/>
      <c r="S86" s="303"/>
      <c r="T86" s="129" t="str">
        <f t="shared" si="9"/>
        <v>Tx PV Empl</v>
      </c>
      <c r="U86" s="332"/>
      <c r="V86" s="333">
        <f t="shared" si="2"/>
        <v>0</v>
      </c>
      <c r="W86" s="334">
        <f t="shared" si="3"/>
        <v>0</v>
      </c>
    </row>
    <row r="87" spans="3:24" ht="15" customHeight="1">
      <c r="D87" s="336" t="s">
        <v>305</v>
      </c>
      <c r="E87" t="s">
        <v>306</v>
      </c>
      <c r="I87" s="344">
        <v>0.1282722222222222</v>
      </c>
      <c r="J87" s="345">
        <v>0.1282722222222222</v>
      </c>
      <c r="K87" s="346">
        <v>0.1282722222222222</v>
      </c>
      <c r="L87" s="527" t="s">
        <v>307</v>
      </c>
      <c r="M87" s="528"/>
      <c r="N87" s="528"/>
      <c r="O87" s="528"/>
      <c r="P87" s="528"/>
      <c r="Q87" s="528"/>
      <c r="R87" s="529"/>
      <c r="S87" s="303"/>
      <c r="T87" s="129" t="str">
        <f t="shared" si="9"/>
        <v>Tx PV Ouv</v>
      </c>
      <c r="U87" s="332"/>
      <c r="V87" s="333">
        <f t="shared" si="2"/>
        <v>0</v>
      </c>
      <c r="W87" s="334">
        <f t="shared" si="3"/>
        <v>0</v>
      </c>
    </row>
    <row r="88" spans="3:24" ht="15" customHeight="1">
      <c r="D88" s="232" t="str">
        <f t="shared" ref="D88:D89" si="10">LEFT(E88,7)</f>
        <v xml:space="preserve">Autres </v>
      </c>
      <c r="E88" s="274" t="s">
        <v>89</v>
      </c>
      <c r="F88" s="274"/>
      <c r="G88" s="274"/>
      <c r="H88" s="274"/>
      <c r="I88" s="344"/>
      <c r="J88" s="345"/>
      <c r="K88" s="346"/>
      <c r="L88" s="527"/>
      <c r="M88" s="528"/>
      <c r="N88" s="528"/>
      <c r="O88" s="528"/>
      <c r="P88" s="528"/>
      <c r="Q88" s="528"/>
      <c r="R88" s="529"/>
      <c r="S88" s="303"/>
      <c r="T88" s="386" t="str">
        <f t="shared" si="9"/>
        <v xml:space="preserve">Autres </v>
      </c>
      <c r="U88" s="332"/>
      <c r="V88" s="333">
        <f t="shared" si="2"/>
        <v>0</v>
      </c>
      <c r="W88" s="334">
        <f t="shared" si="3"/>
        <v>0</v>
      </c>
    </row>
    <row r="89" spans="3:24" ht="15" customHeight="1">
      <c r="D89" s="232" t="str">
        <f t="shared" si="10"/>
        <v xml:space="preserve">Autres </v>
      </c>
      <c r="E89" s="274" t="s">
        <v>89</v>
      </c>
      <c r="F89" s="274"/>
      <c r="G89" s="274"/>
      <c r="H89" s="274"/>
      <c r="I89" s="344">
        <f>IFERROR(VLOOKUP(E89,#REF!,3,FALSE),)</f>
        <v>0</v>
      </c>
      <c r="J89" s="345">
        <f>IFERROR(VLOOKUP(E89,#REF!,4,FALSE),)</f>
        <v>0</v>
      </c>
      <c r="K89" s="346">
        <f>IFERROR(VLOOKUP(E89,#REF!,5,FALSE),)</f>
        <v>0</v>
      </c>
      <c r="L89" s="527"/>
      <c r="M89" s="528"/>
      <c r="N89" s="528"/>
      <c r="O89" s="528"/>
      <c r="P89" s="528"/>
      <c r="Q89" s="528"/>
      <c r="R89" s="529"/>
      <c r="S89" s="303"/>
      <c r="T89" s="386" t="str">
        <f t="shared" si="9"/>
        <v xml:space="preserve">Autres </v>
      </c>
      <c r="U89" s="332"/>
      <c r="V89" s="333">
        <f t="shared" si="2"/>
        <v>0</v>
      </c>
      <c r="W89" s="334">
        <f t="shared" si="3"/>
        <v>0</v>
      </c>
    </row>
    <row r="90" spans="3:24">
      <c r="D90" s="301"/>
      <c r="E90" s="302"/>
      <c r="F90" s="347"/>
      <c r="G90" s="347"/>
      <c r="H90" s="347"/>
      <c r="I90" s="78"/>
      <c r="J90" s="79"/>
      <c r="K90" s="80"/>
      <c r="L90" s="611"/>
      <c r="M90" s="612"/>
      <c r="N90" s="612"/>
      <c r="O90" s="612"/>
      <c r="P90" s="612"/>
      <c r="Q90" s="612"/>
      <c r="R90" s="613"/>
      <c r="S90" s="303"/>
      <c r="T90" s="348"/>
      <c r="U90" s="349"/>
      <c r="V90" s="350"/>
      <c r="W90" s="351"/>
    </row>
    <row r="92" spans="3:24" ht="15.6">
      <c r="E92" s="299"/>
    </row>
    <row r="94" spans="3:24" ht="15.6">
      <c r="C94" s="298" t="s">
        <v>106</v>
      </c>
      <c r="D94" s="299" t="s">
        <v>17</v>
      </c>
    </row>
    <row r="99" spans="3:20" ht="15" thickBot="1"/>
    <row r="100" spans="3:20" ht="15" customHeight="1" thickTop="1">
      <c r="C100" s="352"/>
      <c r="D100" s="353"/>
      <c r="E100" s="110" t="s">
        <v>248</v>
      </c>
      <c r="F100" s="614" t="s">
        <v>308</v>
      </c>
      <c r="G100" s="614"/>
      <c r="H100" s="614"/>
      <c r="I100" s="614"/>
      <c r="J100" s="614"/>
      <c r="K100" s="614"/>
      <c r="L100" s="160"/>
      <c r="M100" s="354"/>
    </row>
    <row r="101" spans="3:20">
      <c r="C101" s="355"/>
      <c r="E101" s="356" t="s">
        <v>107</v>
      </c>
      <c r="F101" s="275" t="s">
        <v>277</v>
      </c>
      <c r="G101" s="275" t="s">
        <v>79</v>
      </c>
      <c r="H101" s="275" t="s">
        <v>82</v>
      </c>
      <c r="I101" s="275" t="s">
        <v>83</v>
      </c>
      <c r="J101" s="275"/>
      <c r="K101" s="275"/>
      <c r="L101" s="287"/>
      <c r="M101" s="357"/>
    </row>
    <row r="102" spans="3:20">
      <c r="C102" s="355"/>
      <c r="F102" s="158"/>
      <c r="G102" s="158"/>
      <c r="H102" s="158"/>
      <c r="I102" s="287"/>
      <c r="J102" s="287"/>
      <c r="K102" s="287"/>
      <c r="L102" s="287"/>
      <c r="M102" s="357"/>
    </row>
    <row r="103" spans="3:20">
      <c r="C103" s="355"/>
      <c r="E103" s="356" t="s">
        <v>109</v>
      </c>
      <c r="F103" s="359" t="s">
        <v>269</v>
      </c>
      <c r="G103" s="359" t="s">
        <v>96</v>
      </c>
      <c r="H103" s="359"/>
      <c r="I103" s="159"/>
      <c r="J103" s="287"/>
      <c r="K103" s="360" t="s">
        <v>145</v>
      </c>
      <c r="L103" s="157">
        <f>+(1+F105)*(1+G105)*(1+H105)-1</f>
        <v>0.11144534782325177</v>
      </c>
      <c r="M103" s="357"/>
    </row>
    <row r="104" spans="3:20">
      <c r="C104" s="355"/>
      <c r="E104" s="356"/>
      <c r="F104" s="359" t="s">
        <v>235</v>
      </c>
      <c r="G104" s="359" t="s">
        <v>235</v>
      </c>
      <c r="H104" s="359"/>
      <c r="I104" s="159"/>
      <c r="J104" s="287"/>
      <c r="K104" s="287"/>
      <c r="L104" s="287"/>
      <c r="M104" s="357"/>
    </row>
    <row r="105" spans="3:20" ht="16.5" customHeight="1">
      <c r="C105" s="361"/>
      <c r="D105" s="302"/>
      <c r="E105" s="86"/>
      <c r="F105" s="128">
        <f>IFERROR(IF(F104&gt;0,INDEX($V$60:$W$90,MATCH(F103,$T$60:$T$90,FALSE),MATCH(F104,$V$59:$W$59,FALSE)),VLOOKUP(F103,$D$60:$K$89,6,FALSE)),0)</f>
        <v>9.3224932249322379E-2</v>
      </c>
      <c r="G105" s="128">
        <f t="shared" ref="G105:H105" si="11">IFERROR(IF(G104&gt;0,INDEX($V$60:$W$90,MATCH(G103,$T$60:$T$90,FALSE),MATCH(G104,$V$59:$W$59,FALSE)),VLOOKUP(G103,$D$60:$K$89,6,FALSE)),0)</f>
        <v>1.6666666699999944E-2</v>
      </c>
      <c r="H105" s="128">
        <f t="shared" si="11"/>
        <v>0</v>
      </c>
      <c r="I105" s="387"/>
      <c r="J105" s="90"/>
      <c r="K105" s="90"/>
      <c r="L105" s="158"/>
      <c r="M105" s="362"/>
    </row>
    <row r="106" spans="3:20">
      <c r="C106" s="355"/>
      <c r="M106" s="363"/>
    </row>
    <row r="107" spans="3:20" ht="15.6">
      <c r="C107" s="118"/>
      <c r="D107" s="299" t="s">
        <v>103</v>
      </c>
      <c r="E107" s="299"/>
      <c r="F107" s="299"/>
      <c r="G107" s="299"/>
      <c r="H107" s="299"/>
      <c r="I107" s="299"/>
      <c r="J107" s="303"/>
      <c r="K107" s="303"/>
      <c r="L107" s="303"/>
      <c r="M107" s="119"/>
      <c r="N107" s="303"/>
      <c r="O107" s="303"/>
      <c r="P107" s="303"/>
    </row>
    <row r="108" spans="3:20">
      <c r="C108" s="355"/>
      <c r="D108" s="296"/>
      <c r="E108" s="296"/>
      <c r="F108" s="296"/>
      <c r="G108" s="296"/>
      <c r="H108" s="296"/>
      <c r="I108" s="96" t="s">
        <v>16</v>
      </c>
      <c r="J108" s="96" t="s">
        <v>108</v>
      </c>
      <c r="K108" s="96" t="s">
        <v>146</v>
      </c>
      <c r="L108" s="97" t="s">
        <v>111</v>
      </c>
      <c r="M108" s="120" t="s">
        <v>113</v>
      </c>
      <c r="R108" s="296"/>
      <c r="S108" s="296"/>
      <c r="T108" s="329"/>
    </row>
    <row r="109" spans="3:20" ht="16.5" customHeight="1">
      <c r="C109" s="355"/>
      <c r="D109" s="258" t="s">
        <v>141</v>
      </c>
      <c r="E109" s="259" t="s">
        <v>309</v>
      </c>
      <c r="F109" s="259"/>
      <c r="G109" s="259"/>
      <c r="H109" s="260"/>
      <c r="I109" s="272">
        <v>110000</v>
      </c>
      <c r="J109" s="98">
        <f>+I109*(1+$L$103)</f>
        <v>122258.9882605577</v>
      </c>
      <c r="K109" s="270">
        <v>120000</v>
      </c>
      <c r="L109" s="100">
        <f>+K109-J109</f>
        <v>-2258.9882605577004</v>
      </c>
      <c r="M109" s="377" t="str">
        <f>IF(ABS(L109)&gt;$I$41,"NON","OK")</f>
        <v>OK</v>
      </c>
      <c r="R109" s="388"/>
      <c r="S109" s="389"/>
      <c r="T109" s="308"/>
    </row>
    <row r="110" spans="3:20" ht="16.5" customHeight="1">
      <c r="C110" s="355"/>
      <c r="D110" s="262" t="s">
        <v>141</v>
      </c>
      <c r="E110" s="274" t="s">
        <v>310</v>
      </c>
      <c r="F110" s="274"/>
      <c r="G110" s="274"/>
      <c r="H110" s="264"/>
      <c r="I110" s="265">
        <v>20000</v>
      </c>
      <c r="J110" s="101">
        <f>+I110*(1+$L$103)</f>
        <v>22228.906956465034</v>
      </c>
      <c r="K110" s="237">
        <v>35000</v>
      </c>
      <c r="L110" s="103">
        <f>+K110-J110</f>
        <v>12771.093043534966</v>
      </c>
      <c r="M110" s="378" t="str">
        <f t="shared" ref="M110:M118" si="12">IF(ABS(L110)&gt;$I$41,"NON","OK")</f>
        <v>OK</v>
      </c>
      <c r="T110" s="308"/>
    </row>
    <row r="111" spans="3:20" ht="16.5" customHeight="1">
      <c r="C111" s="355"/>
      <c r="D111" s="262"/>
      <c r="E111" s="274" t="s">
        <v>89</v>
      </c>
      <c r="F111" s="274"/>
      <c r="G111" s="274"/>
      <c r="H111" s="264"/>
      <c r="I111" s="261"/>
      <c r="J111" s="101">
        <f>+I111*(1+$L$103)</f>
        <v>0</v>
      </c>
      <c r="K111" s="237"/>
      <c r="L111" s="103">
        <f>+K111-J111</f>
        <v>0</v>
      </c>
      <c r="M111" s="378" t="str">
        <f t="shared" si="12"/>
        <v>OK</v>
      </c>
      <c r="T111" s="308"/>
    </row>
    <row r="112" spans="3:20" ht="16.5" customHeight="1">
      <c r="C112" s="355"/>
      <c r="D112" s="262"/>
      <c r="E112" s="274" t="s">
        <v>89</v>
      </c>
      <c r="F112" s="274"/>
      <c r="G112" s="274"/>
      <c r="H112" s="264"/>
      <c r="I112" s="261"/>
      <c r="J112" s="101">
        <f t="shared" ref="J112:J118" si="13">+I112*(1+$L$103)</f>
        <v>0</v>
      </c>
      <c r="K112" s="237"/>
      <c r="L112" s="103">
        <f t="shared" ref="L112:L118" si="14">+K112-J112</f>
        <v>0</v>
      </c>
      <c r="M112" s="378" t="str">
        <f t="shared" si="12"/>
        <v>OK</v>
      </c>
      <c r="T112" s="308"/>
    </row>
    <row r="113" spans="3:20" ht="16.5" customHeight="1">
      <c r="C113" s="355"/>
      <c r="D113" s="262"/>
      <c r="E113" s="274" t="s">
        <v>89</v>
      </c>
      <c r="F113" s="274"/>
      <c r="G113" s="274"/>
      <c r="H113" s="264"/>
      <c r="I113" s="261"/>
      <c r="J113" s="101">
        <f t="shared" si="13"/>
        <v>0</v>
      </c>
      <c r="K113" s="237"/>
      <c r="L113" s="103">
        <f t="shared" si="14"/>
        <v>0</v>
      </c>
      <c r="M113" s="378" t="str">
        <f t="shared" si="12"/>
        <v>OK</v>
      </c>
      <c r="T113" s="308"/>
    </row>
    <row r="114" spans="3:20" ht="16.5" customHeight="1">
      <c r="C114" s="355"/>
      <c r="D114" s="262"/>
      <c r="E114" s="274" t="s">
        <v>89</v>
      </c>
      <c r="F114" s="274"/>
      <c r="G114" s="274"/>
      <c r="H114" s="264"/>
      <c r="I114" s="261"/>
      <c r="J114" s="101">
        <f t="shared" si="13"/>
        <v>0</v>
      </c>
      <c r="K114" s="237"/>
      <c r="L114" s="103">
        <f t="shared" si="14"/>
        <v>0</v>
      </c>
      <c r="M114" s="378" t="str">
        <f t="shared" si="12"/>
        <v>OK</v>
      </c>
      <c r="T114" s="308"/>
    </row>
    <row r="115" spans="3:20" ht="16.5" customHeight="1">
      <c r="C115" s="355"/>
      <c r="D115" s="262"/>
      <c r="E115" s="274" t="s">
        <v>89</v>
      </c>
      <c r="F115" s="274"/>
      <c r="G115" s="274"/>
      <c r="H115" s="264"/>
      <c r="I115" s="261"/>
      <c r="J115" s="101">
        <f t="shared" si="13"/>
        <v>0</v>
      </c>
      <c r="K115" s="237"/>
      <c r="L115" s="103">
        <f t="shared" si="14"/>
        <v>0</v>
      </c>
      <c r="M115" s="378" t="str">
        <f t="shared" si="12"/>
        <v>OK</v>
      </c>
      <c r="T115" s="308"/>
    </row>
    <row r="116" spans="3:20" ht="16.5" customHeight="1">
      <c r="C116" s="355"/>
      <c r="D116" s="262"/>
      <c r="E116" s="274" t="s">
        <v>89</v>
      </c>
      <c r="F116" s="274"/>
      <c r="G116" s="274"/>
      <c r="H116" s="264"/>
      <c r="I116" s="261"/>
      <c r="J116" s="101">
        <f t="shared" si="13"/>
        <v>0</v>
      </c>
      <c r="K116" s="237"/>
      <c r="L116" s="103">
        <f t="shared" si="14"/>
        <v>0</v>
      </c>
      <c r="M116" s="378" t="str">
        <f t="shared" si="12"/>
        <v>OK</v>
      </c>
      <c r="T116" s="308"/>
    </row>
    <row r="117" spans="3:20" ht="16.5" customHeight="1">
      <c r="C117" s="355"/>
      <c r="D117" s="262"/>
      <c r="E117" s="274" t="s">
        <v>89</v>
      </c>
      <c r="F117" s="274"/>
      <c r="G117" s="274"/>
      <c r="H117" s="264"/>
      <c r="I117" s="261"/>
      <c r="J117" s="101">
        <f t="shared" si="13"/>
        <v>0</v>
      </c>
      <c r="K117" s="237"/>
      <c r="L117" s="103">
        <f t="shared" si="14"/>
        <v>0</v>
      </c>
      <c r="M117" s="378" t="str">
        <f t="shared" si="12"/>
        <v>OK</v>
      </c>
      <c r="T117" s="308"/>
    </row>
    <row r="118" spans="3:20">
      <c r="C118" s="355"/>
      <c r="D118" s="367"/>
      <c r="E118" s="368" t="s">
        <v>89</v>
      </c>
      <c r="F118" s="379"/>
      <c r="G118" s="379"/>
      <c r="H118" s="390"/>
      <c r="I118" s="367"/>
      <c r="J118" s="104">
        <f t="shared" si="13"/>
        <v>0</v>
      </c>
      <c r="K118" s="269"/>
      <c r="L118" s="106">
        <f t="shared" si="14"/>
        <v>0</v>
      </c>
      <c r="M118" s="380" t="str">
        <f t="shared" si="12"/>
        <v>OK</v>
      </c>
      <c r="P118" s="372"/>
      <c r="T118" s="308"/>
    </row>
    <row r="119" spans="3:20">
      <c r="C119" s="355"/>
      <c r="M119" s="363"/>
    </row>
    <row r="120" spans="3:20" ht="15.6">
      <c r="C120" s="355"/>
      <c r="D120" s="299" t="s">
        <v>112</v>
      </c>
      <c r="G120" s="372" t="s">
        <v>114</v>
      </c>
      <c r="M120" s="363"/>
    </row>
    <row r="121" spans="3:20">
      <c r="C121" s="355"/>
      <c r="D121" s="302" t="s">
        <v>115</v>
      </c>
      <c r="E121" s="302"/>
      <c r="F121" s="302"/>
      <c r="G121" s="302"/>
      <c r="H121" s="302"/>
      <c r="I121" s="302"/>
      <c r="J121" s="302"/>
      <c r="K121" s="302"/>
      <c r="L121" s="302"/>
      <c r="M121" s="363"/>
    </row>
    <row r="122" spans="3:20">
      <c r="C122" s="355"/>
      <c r="D122" s="580"/>
      <c r="E122" s="603"/>
      <c r="F122" s="603"/>
      <c r="G122" s="603"/>
      <c r="H122" s="603"/>
      <c r="I122" s="603"/>
      <c r="J122" s="603"/>
      <c r="K122" s="603"/>
      <c r="L122" s="581"/>
      <c r="M122" s="363"/>
    </row>
    <row r="123" spans="3:20">
      <c r="C123" s="355"/>
      <c r="D123" s="584"/>
      <c r="E123" s="604"/>
      <c r="F123" s="604"/>
      <c r="G123" s="604"/>
      <c r="H123" s="604"/>
      <c r="I123" s="604"/>
      <c r="J123" s="604"/>
      <c r="K123" s="604"/>
      <c r="L123" s="585"/>
      <c r="M123" s="363"/>
    </row>
    <row r="124" spans="3:20">
      <c r="C124" s="373"/>
      <c r="M124" s="363"/>
    </row>
    <row r="125" spans="3:20" ht="15.6">
      <c r="C125" s="355"/>
      <c r="D125" s="299" t="s">
        <v>117</v>
      </c>
      <c r="M125" s="363"/>
    </row>
    <row r="126" spans="3:20">
      <c r="C126" s="355"/>
      <c r="D126" s="580"/>
      <c r="E126" s="603"/>
      <c r="F126" s="603"/>
      <c r="G126" s="603"/>
      <c r="H126" s="603"/>
      <c r="I126" s="603"/>
      <c r="J126" s="603"/>
      <c r="K126" s="603"/>
      <c r="L126" s="581"/>
      <c r="M126" s="363"/>
    </row>
    <row r="127" spans="3:20">
      <c r="C127" s="355"/>
      <c r="D127" s="584"/>
      <c r="E127" s="604"/>
      <c r="F127" s="604"/>
      <c r="G127" s="604"/>
      <c r="H127" s="604"/>
      <c r="I127" s="604"/>
      <c r="J127" s="604"/>
      <c r="K127" s="604"/>
      <c r="L127" s="585"/>
      <c r="M127" s="363"/>
    </row>
    <row r="128" spans="3:20" ht="15" thickBot="1">
      <c r="C128" s="374"/>
      <c r="D128" s="375"/>
      <c r="E128" s="375"/>
      <c r="F128" s="375"/>
      <c r="G128" s="375"/>
      <c r="H128" s="375"/>
      <c r="I128" s="375"/>
      <c r="J128" s="375"/>
      <c r="K128" s="375"/>
      <c r="L128" s="375"/>
      <c r="M128" s="376"/>
    </row>
    <row r="129" spans="3:20" ht="15.6" thickTop="1" thickBot="1"/>
    <row r="130" spans="3:20" ht="15" customHeight="1" thickTop="1">
      <c r="C130" s="352"/>
      <c r="D130" s="353"/>
      <c r="E130" s="110" t="s">
        <v>118</v>
      </c>
      <c r="F130" s="614" t="s">
        <v>311</v>
      </c>
      <c r="G130" s="614"/>
      <c r="H130" s="614"/>
      <c r="I130" s="614"/>
      <c r="J130" s="614"/>
      <c r="K130" s="614"/>
      <c r="L130" s="160"/>
      <c r="M130" s="354"/>
    </row>
    <row r="131" spans="3:20">
      <c r="C131" s="355"/>
      <c r="E131" s="356" t="s">
        <v>107</v>
      </c>
      <c r="F131" s="275" t="s">
        <v>277</v>
      </c>
      <c r="G131" s="275" t="s">
        <v>79</v>
      </c>
      <c r="H131" s="275" t="s">
        <v>81</v>
      </c>
      <c r="I131" s="275" t="s">
        <v>82</v>
      </c>
      <c r="J131" s="275" t="s">
        <v>83</v>
      </c>
      <c r="K131" s="275"/>
      <c r="L131" s="287"/>
      <c r="M131" s="357"/>
    </row>
    <row r="132" spans="3:20">
      <c r="C132" s="355"/>
      <c r="F132" s="158"/>
      <c r="G132" s="158"/>
      <c r="H132" s="158"/>
      <c r="I132" s="287"/>
      <c r="J132" s="287"/>
      <c r="K132" s="287"/>
      <c r="L132" s="287"/>
      <c r="M132" s="357"/>
    </row>
    <row r="133" spans="3:20">
      <c r="C133" s="355"/>
      <c r="E133" s="356" t="s">
        <v>109</v>
      </c>
      <c r="F133" s="359" t="s">
        <v>267</v>
      </c>
      <c r="G133" s="359" t="s">
        <v>96</v>
      </c>
      <c r="H133" s="359"/>
      <c r="I133" s="159"/>
      <c r="J133" s="287"/>
      <c r="K133" s="360" t="s">
        <v>145</v>
      </c>
      <c r="L133" s="157">
        <f>+(1+F135)*(1+G135)*(1+H135)-1</f>
        <v>5.9027777812500126E-2</v>
      </c>
      <c r="M133" s="357"/>
    </row>
    <row r="134" spans="3:20">
      <c r="C134" s="355"/>
      <c r="E134" s="356"/>
      <c r="F134" s="359" t="s">
        <v>235</v>
      </c>
      <c r="G134" s="359" t="s">
        <v>235</v>
      </c>
      <c r="H134" s="359"/>
      <c r="I134" s="159"/>
      <c r="J134" s="287"/>
      <c r="K134" s="287"/>
      <c r="L134" s="287"/>
      <c r="M134" s="357"/>
    </row>
    <row r="135" spans="3:20" ht="16.5" customHeight="1">
      <c r="C135" s="361"/>
      <c r="D135" s="302"/>
      <c r="E135" s="86"/>
      <c r="F135" s="128">
        <f>IFERROR(IF(F134&gt;0,INDEX($V$60:$W$90,MATCH(F133,$T$60:$T$90,FALSE),MATCH(F134,$V$59:$W$59,FALSE)),VLOOKUP(F133,$D$60:$K$89,6,FALSE)),0)</f>
        <v>4.1666666666666741E-2</v>
      </c>
      <c r="G135" s="128">
        <f t="shared" ref="G135:H135" si="15">IFERROR(IF(G134&gt;0,INDEX($V$60:$W$90,MATCH(G133,$T$60:$T$90,FALSE),MATCH(G134,$V$59:$W$59,FALSE)),VLOOKUP(G133,$D$60:$K$89,6,FALSE)),0)</f>
        <v>1.6666666699999944E-2</v>
      </c>
      <c r="H135" s="128">
        <f t="shared" si="15"/>
        <v>0</v>
      </c>
      <c r="I135" s="90"/>
      <c r="J135" s="90"/>
      <c r="K135" s="90"/>
      <c r="L135" s="158"/>
      <c r="M135" s="362"/>
    </row>
    <row r="136" spans="3:20">
      <c r="C136" s="355"/>
      <c r="M136" s="363"/>
    </row>
    <row r="137" spans="3:20">
      <c r="C137" s="355"/>
      <c r="M137" s="363"/>
    </row>
    <row r="138" spans="3:20" ht="15.6">
      <c r="C138" s="118"/>
      <c r="D138" s="299" t="s">
        <v>103</v>
      </c>
      <c r="E138" s="299"/>
      <c r="F138" s="299"/>
      <c r="G138" s="299"/>
      <c r="H138" s="299"/>
      <c r="I138" s="299"/>
      <c r="J138" s="303"/>
      <c r="K138" s="303"/>
      <c r="L138" s="303"/>
      <c r="M138" s="119"/>
      <c r="N138" s="303"/>
      <c r="O138" s="303"/>
      <c r="P138" s="303"/>
    </row>
    <row r="139" spans="3:20">
      <c r="C139" s="355"/>
      <c r="D139" s="296"/>
      <c r="E139" s="296"/>
      <c r="F139" s="296"/>
      <c r="G139" s="296"/>
      <c r="H139" s="296"/>
      <c r="I139" s="96" t="s">
        <v>16</v>
      </c>
      <c r="J139" s="96" t="s">
        <v>108</v>
      </c>
      <c r="K139" s="96" t="s">
        <v>146</v>
      </c>
      <c r="L139" s="97" t="s">
        <v>111</v>
      </c>
      <c r="M139" s="120" t="s">
        <v>113</v>
      </c>
      <c r="R139" s="296"/>
      <c r="S139" s="296"/>
      <c r="T139" s="329"/>
    </row>
    <row r="140" spans="3:20" ht="16.5" customHeight="1">
      <c r="C140" s="355"/>
      <c r="D140" s="258" t="s">
        <v>141</v>
      </c>
      <c r="E140" s="259" t="s">
        <v>312</v>
      </c>
      <c r="F140" s="259"/>
      <c r="G140" s="259"/>
      <c r="H140" s="271"/>
      <c r="I140" s="272">
        <v>300000</v>
      </c>
      <c r="J140" s="98">
        <f>+I140*(1+$L$133)</f>
        <v>317708.33334375004</v>
      </c>
      <c r="K140" s="270">
        <v>350000</v>
      </c>
      <c r="L140" s="100">
        <f>+K140-J140</f>
        <v>32291.666656249959</v>
      </c>
      <c r="M140" s="377" t="str">
        <f t="shared" ref="M140:M149" si="16">IF(ABS(L140)&gt;$I$41,"NON","OK")</f>
        <v>OK</v>
      </c>
      <c r="T140" s="308"/>
    </row>
    <row r="141" spans="3:20" ht="16.5" customHeight="1">
      <c r="C141" s="355"/>
      <c r="D141" s="262" t="s">
        <v>141</v>
      </c>
      <c r="E141" s="274" t="s">
        <v>313</v>
      </c>
      <c r="F141" s="274"/>
      <c r="G141" s="274"/>
      <c r="H141" s="365"/>
      <c r="I141" s="265">
        <v>40000</v>
      </c>
      <c r="J141" s="101">
        <f>+I141*(1+$L$133)</f>
        <v>42361.111112500002</v>
      </c>
      <c r="K141" s="237">
        <v>45000</v>
      </c>
      <c r="L141" s="103">
        <f>+K141-J141</f>
        <v>2638.8888874999975</v>
      </c>
      <c r="M141" s="378" t="str">
        <f t="shared" si="16"/>
        <v>OK</v>
      </c>
      <c r="T141" s="308"/>
    </row>
    <row r="142" spans="3:20" ht="16.5" customHeight="1">
      <c r="C142" s="355"/>
      <c r="D142" s="262"/>
      <c r="E142" s="274" t="s">
        <v>89</v>
      </c>
      <c r="F142" s="274"/>
      <c r="G142" s="274"/>
      <c r="H142" s="365"/>
      <c r="I142" s="261"/>
      <c r="J142" s="101">
        <f t="shared" ref="J142:J149" si="17">+I142*(1+$L$133)</f>
        <v>0</v>
      </c>
      <c r="K142" s="237"/>
      <c r="L142" s="103">
        <f t="shared" ref="L142:L149" si="18">+K142-J142</f>
        <v>0</v>
      </c>
      <c r="M142" s="378" t="str">
        <f t="shared" si="16"/>
        <v>OK</v>
      </c>
      <c r="T142" s="308"/>
    </row>
    <row r="143" spans="3:20" ht="16.5" customHeight="1">
      <c r="C143" s="355"/>
      <c r="D143" s="262"/>
      <c r="E143" s="274" t="s">
        <v>89</v>
      </c>
      <c r="F143" s="274"/>
      <c r="G143" s="274"/>
      <c r="H143" s="365"/>
      <c r="I143" s="261"/>
      <c r="J143" s="101">
        <f t="shared" si="17"/>
        <v>0</v>
      </c>
      <c r="K143" s="237"/>
      <c r="L143" s="103">
        <f t="shared" si="18"/>
        <v>0</v>
      </c>
      <c r="M143" s="378" t="str">
        <f t="shared" si="16"/>
        <v>OK</v>
      </c>
      <c r="T143" s="308"/>
    </row>
    <row r="144" spans="3:20" ht="16.5" customHeight="1">
      <c r="C144" s="355"/>
      <c r="D144" s="262"/>
      <c r="E144" s="274" t="s">
        <v>89</v>
      </c>
      <c r="F144" s="274"/>
      <c r="G144" s="274"/>
      <c r="H144" s="365"/>
      <c r="I144" s="261"/>
      <c r="J144" s="101">
        <f t="shared" si="17"/>
        <v>0</v>
      </c>
      <c r="K144" s="237"/>
      <c r="L144" s="103">
        <f t="shared" si="18"/>
        <v>0</v>
      </c>
      <c r="M144" s="378" t="str">
        <f t="shared" si="16"/>
        <v>OK</v>
      </c>
      <c r="T144" s="308"/>
    </row>
    <row r="145" spans="3:20" ht="16.5" customHeight="1">
      <c r="C145" s="355"/>
      <c r="D145" s="262"/>
      <c r="E145" s="274" t="s">
        <v>89</v>
      </c>
      <c r="F145" s="274"/>
      <c r="G145" s="274"/>
      <c r="H145" s="365"/>
      <c r="I145" s="261"/>
      <c r="J145" s="101">
        <f t="shared" si="17"/>
        <v>0</v>
      </c>
      <c r="K145" s="237"/>
      <c r="L145" s="103">
        <f t="shared" si="18"/>
        <v>0</v>
      </c>
      <c r="M145" s="378" t="str">
        <f t="shared" si="16"/>
        <v>OK</v>
      </c>
      <c r="T145" s="308"/>
    </row>
    <row r="146" spans="3:20" ht="16.5" customHeight="1">
      <c r="C146" s="355"/>
      <c r="D146" s="262"/>
      <c r="E146" s="274" t="s">
        <v>89</v>
      </c>
      <c r="F146" s="274"/>
      <c r="G146" s="274"/>
      <c r="H146" s="365"/>
      <c r="I146" s="261"/>
      <c r="J146" s="101">
        <f t="shared" si="17"/>
        <v>0</v>
      </c>
      <c r="K146" s="237"/>
      <c r="L146" s="103">
        <f t="shared" si="18"/>
        <v>0</v>
      </c>
      <c r="M146" s="378" t="str">
        <f t="shared" si="16"/>
        <v>OK</v>
      </c>
      <c r="T146" s="308"/>
    </row>
    <row r="147" spans="3:20" ht="16.5" customHeight="1">
      <c r="C147" s="355"/>
      <c r="D147" s="262"/>
      <c r="E147" s="274" t="s">
        <v>89</v>
      </c>
      <c r="F147" s="274"/>
      <c r="G147" s="274"/>
      <c r="H147" s="365"/>
      <c r="I147" s="261"/>
      <c r="J147" s="101">
        <f t="shared" si="17"/>
        <v>0</v>
      </c>
      <c r="K147" s="237"/>
      <c r="L147" s="103">
        <f t="shared" si="18"/>
        <v>0</v>
      </c>
      <c r="M147" s="378" t="str">
        <f t="shared" si="16"/>
        <v>OK</v>
      </c>
      <c r="T147" s="308"/>
    </row>
    <row r="148" spans="3:20" ht="16.5" customHeight="1">
      <c r="C148" s="355"/>
      <c r="D148" s="262"/>
      <c r="E148" s="274" t="s">
        <v>89</v>
      </c>
      <c r="F148" s="274"/>
      <c r="G148" s="274"/>
      <c r="H148" s="365"/>
      <c r="I148" s="261"/>
      <c r="J148" s="101">
        <f t="shared" si="17"/>
        <v>0</v>
      </c>
      <c r="K148" s="237"/>
      <c r="L148" s="103">
        <f t="shared" si="18"/>
        <v>0</v>
      </c>
      <c r="M148" s="378" t="str">
        <f t="shared" si="16"/>
        <v>OK</v>
      </c>
      <c r="T148" s="308"/>
    </row>
    <row r="149" spans="3:20">
      <c r="C149" s="355"/>
      <c r="D149" s="367"/>
      <c r="E149" s="368" t="s">
        <v>89</v>
      </c>
      <c r="F149" s="379"/>
      <c r="G149" s="379"/>
      <c r="H149" s="369"/>
      <c r="I149" s="367"/>
      <c r="J149" s="104">
        <f t="shared" si="17"/>
        <v>0</v>
      </c>
      <c r="K149" s="269"/>
      <c r="L149" s="106">
        <f t="shared" si="18"/>
        <v>0</v>
      </c>
      <c r="M149" s="380" t="str">
        <f t="shared" si="16"/>
        <v>OK</v>
      </c>
      <c r="P149" s="372"/>
      <c r="T149" s="308"/>
    </row>
    <row r="150" spans="3:20">
      <c r="C150" s="355"/>
      <c r="M150" s="363"/>
    </row>
    <row r="151" spans="3:20" ht="15.6">
      <c r="C151" s="355"/>
      <c r="D151" s="299" t="s">
        <v>112</v>
      </c>
      <c r="G151" s="372" t="s">
        <v>114</v>
      </c>
      <c r="M151" s="363"/>
    </row>
    <row r="152" spans="3:20">
      <c r="C152" s="355"/>
      <c r="D152" s="302" t="s">
        <v>115</v>
      </c>
      <c r="E152" s="302"/>
      <c r="F152" s="302"/>
      <c r="G152" s="302"/>
      <c r="H152" s="302"/>
      <c r="I152" s="302"/>
      <c r="J152" s="302"/>
      <c r="K152" s="302"/>
      <c r="L152" s="302"/>
      <c r="M152" s="363"/>
    </row>
    <row r="153" spans="3:20">
      <c r="C153" s="355"/>
      <c r="D153" s="580"/>
      <c r="E153" s="603"/>
      <c r="F153" s="603"/>
      <c r="G153" s="603"/>
      <c r="H153" s="603"/>
      <c r="I153" s="603"/>
      <c r="J153" s="603"/>
      <c r="K153" s="603"/>
      <c r="L153" s="581"/>
      <c r="M153" s="363"/>
    </row>
    <row r="154" spans="3:20">
      <c r="C154" s="355"/>
      <c r="D154" s="584"/>
      <c r="E154" s="604"/>
      <c r="F154" s="604"/>
      <c r="G154" s="604"/>
      <c r="H154" s="604"/>
      <c r="I154" s="604"/>
      <c r="J154" s="604"/>
      <c r="K154" s="604"/>
      <c r="L154" s="585"/>
      <c r="M154" s="363"/>
    </row>
    <row r="155" spans="3:20">
      <c r="C155" s="373"/>
      <c r="M155" s="363"/>
    </row>
    <row r="156" spans="3:20" ht="15.6">
      <c r="C156" s="355"/>
      <c r="D156" s="299" t="s">
        <v>116</v>
      </c>
      <c r="M156" s="363"/>
    </row>
    <row r="157" spans="3:20">
      <c r="C157" s="355"/>
      <c r="D157" s="580"/>
      <c r="E157" s="603"/>
      <c r="F157" s="603"/>
      <c r="G157" s="603"/>
      <c r="H157" s="603"/>
      <c r="I157" s="603"/>
      <c r="J157" s="603"/>
      <c r="K157" s="603"/>
      <c r="L157" s="581"/>
      <c r="M157" s="363"/>
    </row>
    <row r="158" spans="3:20">
      <c r="C158" s="355"/>
      <c r="D158" s="584"/>
      <c r="E158" s="604"/>
      <c r="F158" s="604"/>
      <c r="G158" s="604"/>
      <c r="H158" s="604"/>
      <c r="I158" s="604"/>
      <c r="J158" s="604"/>
      <c r="K158" s="604"/>
      <c r="L158" s="585"/>
      <c r="M158" s="363"/>
    </row>
    <row r="159" spans="3:20" ht="15" thickBot="1">
      <c r="C159" s="374"/>
      <c r="D159" s="375"/>
      <c r="E159" s="375"/>
      <c r="F159" s="375"/>
      <c r="G159" s="375"/>
      <c r="H159" s="375"/>
      <c r="I159" s="375"/>
      <c r="J159" s="375"/>
      <c r="K159" s="375"/>
      <c r="L159" s="375"/>
      <c r="M159" s="376"/>
    </row>
    <row r="160" spans="3:20" ht="15.6" thickTop="1" thickBot="1"/>
    <row r="161" spans="3:20" ht="15" customHeight="1" thickTop="1">
      <c r="C161" s="352"/>
      <c r="D161" s="353"/>
      <c r="E161" s="110" t="s">
        <v>248</v>
      </c>
      <c r="F161" s="160" t="s">
        <v>314</v>
      </c>
      <c r="G161" s="160"/>
      <c r="H161" s="160"/>
      <c r="I161" s="160"/>
      <c r="J161" s="160"/>
      <c r="K161" s="160"/>
      <c r="L161" s="160"/>
      <c r="M161" s="354"/>
    </row>
    <row r="162" spans="3:20">
      <c r="C162" s="355"/>
      <c r="E162" s="356" t="s">
        <v>107</v>
      </c>
      <c r="F162" s="275" t="s">
        <v>79</v>
      </c>
      <c r="G162" s="275" t="s">
        <v>82</v>
      </c>
      <c r="H162" s="275" t="s">
        <v>83</v>
      </c>
      <c r="I162" s="275"/>
      <c r="J162" s="275"/>
      <c r="K162" s="275"/>
      <c r="L162" s="287"/>
      <c r="M162" s="357"/>
    </row>
    <row r="163" spans="3:20">
      <c r="C163" s="355"/>
      <c r="F163" s="158"/>
      <c r="G163" s="158"/>
      <c r="H163" s="287"/>
      <c r="I163" s="287"/>
      <c r="J163" s="287"/>
      <c r="K163" s="287"/>
      <c r="L163" s="287"/>
      <c r="M163" s="357"/>
    </row>
    <row r="164" spans="3:20">
      <c r="C164" s="355"/>
      <c r="E164" s="356" t="s">
        <v>109</v>
      </c>
      <c r="F164" s="391" t="s">
        <v>297</v>
      </c>
      <c r="G164" s="391" t="s">
        <v>300</v>
      </c>
      <c r="H164" s="287"/>
      <c r="I164" s="287"/>
      <c r="J164" s="287"/>
      <c r="K164" s="287"/>
      <c r="L164" s="287"/>
      <c r="M164" s="357"/>
    </row>
    <row r="165" spans="3:20" ht="16.5" customHeight="1">
      <c r="C165" s="361"/>
      <c r="D165" s="302"/>
      <c r="E165" s="86"/>
      <c r="F165" s="128">
        <f>VLOOKUP(F164,$D$83:$I$90,6,FALSE)</f>
        <v>0.27100000000000002</v>
      </c>
      <c r="G165" s="128">
        <f>VLOOKUP(G164,$D$83:$I$90,6,FALSE)</f>
        <v>0.35283600000000004</v>
      </c>
      <c r="H165" s="128">
        <f>IFERROR(IF(#REF!&gt;0,INDEX($V$60:$W$90,MATCH(H164,$T$60:$T$90,FALSE),MATCH(#REF!,$V$59:$W$59,FALSE)),VLOOKUP(H164,$D$60:$K$89,6,FALSE)),0)</f>
        <v>0</v>
      </c>
      <c r="I165" s="128">
        <f>IFERROR(IF(#REF!&gt;0,INDEX($V$60:$W$90,MATCH(I164,$T$60:$T$90,FALSE),MATCH(#REF!,$V$59:$W$59,FALSE)),VLOOKUP(I164,$D$60:$K$89,6,FALSE)),0)</f>
        <v>0</v>
      </c>
      <c r="J165" s="90"/>
      <c r="K165" s="90"/>
      <c r="L165" s="158"/>
      <c r="M165" s="362"/>
    </row>
    <row r="166" spans="3:20">
      <c r="C166" s="355"/>
      <c r="M166" s="363"/>
    </row>
    <row r="167" spans="3:20">
      <c r="C167" s="355"/>
      <c r="M167" s="363"/>
    </row>
    <row r="168" spans="3:20" ht="15.6">
      <c r="C168" s="118"/>
      <c r="D168" s="299" t="s">
        <v>103</v>
      </c>
      <c r="E168" s="299"/>
      <c r="F168" s="299"/>
      <c r="G168" s="299"/>
      <c r="H168" s="299"/>
      <c r="I168" s="299"/>
      <c r="J168" s="303"/>
      <c r="K168" s="303"/>
      <c r="L168" s="303"/>
      <c r="M168" s="119"/>
      <c r="N168" s="303"/>
      <c r="O168" s="303"/>
      <c r="P168" s="303"/>
    </row>
    <row r="169" spans="3:20">
      <c r="C169" s="355"/>
      <c r="D169" s="296"/>
      <c r="E169" s="296"/>
      <c r="F169" s="296"/>
      <c r="G169" s="296"/>
      <c r="H169" s="296"/>
      <c r="I169" s="96" t="s">
        <v>16</v>
      </c>
      <c r="J169" s="97" t="s">
        <v>108</v>
      </c>
      <c r="K169" s="96" t="s">
        <v>146</v>
      </c>
      <c r="L169" s="97" t="s">
        <v>111</v>
      </c>
      <c r="M169" s="120" t="s">
        <v>113</v>
      </c>
      <c r="R169" s="296"/>
      <c r="S169" s="296"/>
      <c r="T169" s="329"/>
    </row>
    <row r="170" spans="3:20" ht="16.5" customHeight="1">
      <c r="C170" s="355"/>
      <c r="D170" s="73" t="s">
        <v>315</v>
      </c>
      <c r="E170" s="325"/>
      <c r="F170" s="325"/>
      <c r="G170" s="325"/>
      <c r="H170" s="392"/>
      <c r="I170" s="393"/>
      <c r="J170" s="394"/>
      <c r="K170" s="395"/>
      <c r="L170" s="100"/>
      <c r="M170" s="377"/>
      <c r="T170" s="308"/>
    </row>
    <row r="171" spans="3:20" ht="16.5" customHeight="1">
      <c r="C171" s="355"/>
      <c r="D171" s="262" t="s">
        <v>141</v>
      </c>
      <c r="E171" s="274" t="s">
        <v>316</v>
      </c>
      <c r="F171" s="274"/>
      <c r="G171" s="274"/>
      <c r="H171" s="365"/>
      <c r="I171" s="265"/>
      <c r="J171" s="103"/>
      <c r="K171" s="265">
        <v>300000</v>
      </c>
      <c r="L171" s="103"/>
      <c r="M171" s="378"/>
      <c r="T171" s="308"/>
    </row>
    <row r="172" spans="3:20" ht="16.5" customHeight="1">
      <c r="C172" s="355"/>
      <c r="D172" s="262" t="s">
        <v>141</v>
      </c>
      <c r="E172" s="274" t="s">
        <v>317</v>
      </c>
      <c r="F172" s="274"/>
      <c r="G172" s="274"/>
      <c r="H172" s="365"/>
      <c r="I172" s="265"/>
      <c r="J172" s="103"/>
      <c r="K172" s="265">
        <v>350000</v>
      </c>
      <c r="L172" s="103"/>
      <c r="M172" s="378"/>
      <c r="T172" s="308"/>
    </row>
    <row r="173" spans="3:20" ht="9.75" customHeight="1">
      <c r="C173" s="355"/>
      <c r="D173" s="335"/>
      <c r="H173" s="296"/>
      <c r="I173" s="396"/>
      <c r="J173" s="397"/>
      <c r="K173" s="154"/>
      <c r="L173" s="103"/>
      <c r="M173" s="378"/>
      <c r="T173" s="308"/>
    </row>
    <row r="174" spans="3:20" ht="16.5" customHeight="1">
      <c r="C174" s="355"/>
      <c r="D174" s="73" t="s">
        <v>318</v>
      </c>
      <c r="E174" s="325"/>
      <c r="F174" s="325"/>
      <c r="G174" s="325"/>
      <c r="H174" s="392"/>
      <c r="I174" s="393"/>
      <c r="J174" s="394"/>
      <c r="K174" s="395"/>
      <c r="L174" s="100"/>
      <c r="M174" s="377"/>
      <c r="T174" s="308"/>
    </row>
    <row r="175" spans="3:20" ht="16.5" customHeight="1">
      <c r="C175" s="355"/>
      <c r="D175" s="262" t="s">
        <v>141</v>
      </c>
      <c r="E175" s="274" t="s">
        <v>319</v>
      </c>
      <c r="F175" s="274"/>
      <c r="G175" s="274"/>
      <c r="H175" s="365"/>
      <c r="I175" s="265">
        <v>83000</v>
      </c>
      <c r="J175" s="103">
        <f>+$K$171*$F$165</f>
        <v>81300</v>
      </c>
      <c r="K175" s="237">
        <v>80000</v>
      </c>
      <c r="L175" s="103">
        <f>+K175-J175</f>
        <v>-1300</v>
      </c>
      <c r="M175" s="378" t="str">
        <f t="shared" ref="M175:M176" si="19">IF(ABS(L175)&gt;$I$41,"NON","OK")</f>
        <v>OK</v>
      </c>
      <c r="T175" s="308"/>
    </row>
    <row r="176" spans="3:20" ht="16.5" customHeight="1">
      <c r="C176" s="355"/>
      <c r="D176" s="262" t="s">
        <v>141</v>
      </c>
      <c r="E176" s="274" t="s">
        <v>320</v>
      </c>
      <c r="F176" s="274"/>
      <c r="G176" s="274"/>
      <c r="H176" s="365"/>
      <c r="I176" s="265">
        <v>140000</v>
      </c>
      <c r="J176" s="103">
        <f>+$K$172*$G$165</f>
        <v>123492.60000000002</v>
      </c>
      <c r="K176" s="237">
        <v>110000</v>
      </c>
      <c r="L176" s="103">
        <f>+K176-J176</f>
        <v>-13492.60000000002</v>
      </c>
      <c r="M176" s="378" t="str">
        <f t="shared" si="19"/>
        <v>OK</v>
      </c>
      <c r="T176" s="308"/>
    </row>
    <row r="177" spans="3:20">
      <c r="C177" s="355"/>
      <c r="D177" s="301"/>
      <c r="E177" s="302"/>
      <c r="F177" s="347"/>
      <c r="G177" s="347"/>
      <c r="H177" s="398"/>
      <c r="I177" s="399"/>
      <c r="J177" s="106"/>
      <c r="K177" s="400"/>
      <c r="L177" s="106"/>
      <c r="M177" s="380"/>
      <c r="P177" s="372"/>
      <c r="T177" s="308"/>
    </row>
    <row r="178" spans="3:20">
      <c r="C178" s="355"/>
      <c r="M178" s="363"/>
    </row>
    <row r="179" spans="3:20" ht="15.6">
      <c r="C179" s="355"/>
      <c r="D179" s="299" t="s">
        <v>112</v>
      </c>
      <c r="G179" s="372" t="s">
        <v>114</v>
      </c>
      <c r="M179" s="363"/>
    </row>
    <row r="180" spans="3:20">
      <c r="C180" s="355"/>
      <c r="D180" s="302" t="s">
        <v>115</v>
      </c>
      <c r="E180" s="302"/>
      <c r="F180" s="302"/>
      <c r="G180" s="302"/>
      <c r="H180" s="302"/>
      <c r="I180" s="302"/>
      <c r="J180" s="302"/>
      <c r="K180" s="302"/>
      <c r="L180" s="302"/>
      <c r="M180" s="363"/>
    </row>
    <row r="181" spans="3:20">
      <c r="C181" s="355"/>
      <c r="D181" s="580"/>
      <c r="E181" s="603"/>
      <c r="F181" s="603"/>
      <c r="G181" s="603"/>
      <c r="H181" s="603"/>
      <c r="I181" s="603"/>
      <c r="J181" s="603"/>
      <c r="K181" s="603"/>
      <c r="L181" s="581"/>
      <c r="M181" s="363"/>
    </row>
    <row r="182" spans="3:20">
      <c r="C182" s="355"/>
      <c r="D182" s="584"/>
      <c r="E182" s="604"/>
      <c r="F182" s="604"/>
      <c r="G182" s="604"/>
      <c r="H182" s="604"/>
      <c r="I182" s="604"/>
      <c r="J182" s="604"/>
      <c r="K182" s="604"/>
      <c r="L182" s="585"/>
      <c r="M182" s="363"/>
    </row>
    <row r="183" spans="3:20">
      <c r="C183" s="373"/>
      <c r="M183" s="363"/>
    </row>
    <row r="184" spans="3:20" ht="15.6">
      <c r="C184" s="355"/>
      <c r="D184" s="299" t="s">
        <v>116</v>
      </c>
      <c r="M184" s="363"/>
    </row>
    <row r="185" spans="3:20">
      <c r="C185" s="355"/>
      <c r="D185" s="580"/>
      <c r="E185" s="603"/>
      <c r="F185" s="603"/>
      <c r="G185" s="603"/>
      <c r="H185" s="603"/>
      <c r="I185" s="603"/>
      <c r="J185" s="603"/>
      <c r="K185" s="603"/>
      <c r="L185" s="581"/>
      <c r="M185" s="363"/>
    </row>
    <row r="186" spans="3:20">
      <c r="C186" s="355"/>
      <c r="D186" s="584"/>
      <c r="E186" s="604"/>
      <c r="F186" s="604"/>
      <c r="G186" s="604"/>
      <c r="H186" s="604"/>
      <c r="I186" s="604"/>
      <c r="J186" s="604"/>
      <c r="K186" s="604"/>
      <c r="L186" s="585"/>
      <c r="M186" s="363"/>
    </row>
    <row r="187" spans="3:20" ht="15" thickBot="1">
      <c r="C187" s="374"/>
      <c r="D187" s="375"/>
      <c r="E187" s="375"/>
      <c r="F187" s="375"/>
      <c r="G187" s="375"/>
      <c r="H187" s="375"/>
      <c r="I187" s="375"/>
      <c r="J187" s="375"/>
      <c r="K187" s="375"/>
      <c r="L187" s="375"/>
      <c r="M187" s="376"/>
    </row>
    <row r="188" spans="3:20" ht="15.6" thickTop="1" thickBot="1"/>
    <row r="189" spans="3:20" ht="15" thickTop="1">
      <c r="C189" s="352"/>
      <c r="D189" s="353"/>
      <c r="E189" s="110" t="s">
        <v>118</v>
      </c>
      <c r="F189" s="160" t="s">
        <v>321</v>
      </c>
      <c r="G189" s="160"/>
      <c r="H189" s="160"/>
      <c r="I189" s="160"/>
      <c r="J189" s="160"/>
      <c r="K189" s="160"/>
      <c r="L189" s="160"/>
      <c r="M189" s="354"/>
    </row>
    <row r="190" spans="3:20">
      <c r="C190" s="355"/>
      <c r="E190" s="356" t="s">
        <v>107</v>
      </c>
      <c r="F190" s="275" t="s">
        <v>79</v>
      </c>
      <c r="G190" s="275" t="s">
        <v>82</v>
      </c>
      <c r="H190" s="275"/>
      <c r="I190" s="275"/>
      <c r="J190" s="275"/>
      <c r="K190" s="275"/>
      <c r="L190" s="287"/>
      <c r="M190" s="357"/>
    </row>
    <row r="191" spans="3:20">
      <c r="C191" s="355"/>
      <c r="F191" s="158"/>
      <c r="G191" s="158"/>
      <c r="H191" s="287"/>
      <c r="I191" s="287"/>
      <c r="J191" s="287"/>
      <c r="K191" s="287"/>
      <c r="L191" s="287"/>
      <c r="M191" s="357"/>
    </row>
    <row r="192" spans="3:20" ht="15" customHeight="1">
      <c r="C192" s="355"/>
      <c r="E192" s="356" t="s">
        <v>109</v>
      </c>
      <c r="F192" s="391" t="s">
        <v>302</v>
      </c>
      <c r="G192" s="391" t="s">
        <v>305</v>
      </c>
      <c r="H192" s="287"/>
      <c r="I192" s="615" t="s">
        <v>322</v>
      </c>
      <c r="J192" s="615"/>
      <c r="K192" s="615"/>
      <c r="L192" s="615"/>
      <c r="M192" s="357"/>
    </row>
    <row r="193" spans="3:20">
      <c r="C193" s="361"/>
      <c r="D193" s="302"/>
      <c r="E193" s="86"/>
      <c r="F193" s="128">
        <f>VLOOKUP(F192,$D$83:$I$90,6,FALSE)</f>
        <v>0.182</v>
      </c>
      <c r="G193" s="128">
        <f>VLOOKUP(G192,$D$83:$I$90,6,FALSE)</f>
        <v>0.1282722222222222</v>
      </c>
      <c r="H193" s="128">
        <f>IFERROR(IF(#REF!&gt;0,INDEX($V$60:$W$90,MATCH(H192,$T$60:$T$90,FALSE),MATCH(#REF!,$V$59:$W$59,FALSE)),VLOOKUP(H192,$D$60:$K$89,6,FALSE)),0)</f>
        <v>0</v>
      </c>
      <c r="I193" s="616"/>
      <c r="J193" s="616"/>
      <c r="K193" s="616"/>
      <c r="L193" s="616"/>
      <c r="M193" s="362"/>
    </row>
    <row r="194" spans="3:20">
      <c r="C194" s="355"/>
      <c r="M194" s="363"/>
    </row>
    <row r="195" spans="3:20">
      <c r="C195" s="355"/>
      <c r="M195" s="363"/>
    </row>
    <row r="196" spans="3:20" ht="15.6">
      <c r="C196" s="118"/>
      <c r="D196" s="299" t="s">
        <v>103</v>
      </c>
      <c r="E196" s="299"/>
      <c r="F196" s="299"/>
      <c r="G196" s="299"/>
      <c r="H196" s="299"/>
      <c r="I196" s="299"/>
      <c r="J196" s="303"/>
      <c r="K196" s="303"/>
      <c r="L196" s="303"/>
      <c r="M196" s="119"/>
    </row>
    <row r="197" spans="3:20">
      <c r="C197" s="355"/>
      <c r="D197" s="296"/>
      <c r="E197" s="296"/>
      <c r="F197" s="296"/>
      <c r="G197" s="296"/>
      <c r="H197" s="296"/>
      <c r="I197" s="96" t="s">
        <v>16</v>
      </c>
      <c r="J197" s="97" t="s">
        <v>108</v>
      </c>
      <c r="K197" s="96" t="s">
        <v>146</v>
      </c>
      <c r="L197" s="97" t="s">
        <v>111</v>
      </c>
      <c r="M197" s="120" t="s">
        <v>113</v>
      </c>
    </row>
    <row r="198" spans="3:20">
      <c r="C198" s="355"/>
      <c r="D198" s="73" t="s">
        <v>315</v>
      </c>
      <c r="E198" s="325"/>
      <c r="F198" s="325"/>
      <c r="G198" s="325"/>
      <c r="H198" s="392"/>
      <c r="I198" s="401"/>
      <c r="J198" s="99"/>
      <c r="K198" s="395"/>
      <c r="L198" s="100"/>
      <c r="M198" s="377"/>
    </row>
    <row r="199" spans="3:20">
      <c r="C199" s="355"/>
      <c r="D199" s="262" t="s">
        <v>141</v>
      </c>
      <c r="E199" s="274" t="s">
        <v>316</v>
      </c>
      <c r="F199" s="274"/>
      <c r="G199" s="274"/>
      <c r="H199" s="365"/>
      <c r="I199" s="261"/>
      <c r="J199" s="102"/>
      <c r="K199" s="265">
        <v>250000</v>
      </c>
      <c r="L199" s="103"/>
      <c r="M199" s="378"/>
    </row>
    <row r="200" spans="3:20">
      <c r="C200" s="355"/>
      <c r="D200" s="262" t="s">
        <v>141</v>
      </c>
      <c r="E200" s="274" t="s">
        <v>317</v>
      </c>
      <c r="F200" s="274"/>
      <c r="G200" s="274"/>
      <c r="H200" s="365"/>
      <c r="I200" s="261"/>
      <c r="J200" s="102"/>
      <c r="K200" s="265">
        <v>350000</v>
      </c>
      <c r="L200" s="103"/>
      <c r="M200" s="378"/>
    </row>
    <row r="201" spans="3:20">
      <c r="C201" s="355"/>
      <c r="D201" s="335"/>
      <c r="H201" s="296"/>
      <c r="I201" s="402"/>
      <c r="J201" s="154"/>
      <c r="K201" s="154"/>
      <c r="L201" s="103"/>
      <c r="M201" s="378"/>
    </row>
    <row r="202" spans="3:20" ht="16.5" customHeight="1">
      <c r="C202" s="355"/>
      <c r="D202" s="73" t="s">
        <v>318</v>
      </c>
      <c r="E202" s="325"/>
      <c r="F202" s="325"/>
      <c r="G202" s="325"/>
      <c r="H202" s="392"/>
      <c r="I202" s="393"/>
      <c r="J202" s="394"/>
      <c r="K202" s="395"/>
      <c r="L202" s="100"/>
      <c r="M202" s="377"/>
      <c r="T202" s="308"/>
    </row>
    <row r="203" spans="3:20">
      <c r="C203" s="355"/>
      <c r="D203" s="262" t="s">
        <v>141</v>
      </c>
      <c r="E203" s="274" t="s">
        <v>323</v>
      </c>
      <c r="F203" s="274"/>
      <c r="G203" s="274"/>
      <c r="H203" s="365"/>
      <c r="I203" s="261">
        <v>40000</v>
      </c>
      <c r="J203" s="102">
        <f>+K199*$F$193</f>
        <v>45500</v>
      </c>
      <c r="K203" s="237">
        <v>50000</v>
      </c>
      <c r="L203" s="103">
        <f>+K203-J203</f>
        <v>4500</v>
      </c>
      <c r="M203" s="378" t="str">
        <f t="shared" ref="M203:M204" si="20">IF(ABS(L203)&gt;$I$41,"NON","OK")</f>
        <v>OK</v>
      </c>
    </row>
    <row r="204" spans="3:20">
      <c r="C204" s="355"/>
      <c r="D204" s="262" t="s">
        <v>141</v>
      </c>
      <c r="E204" s="274" t="s">
        <v>324</v>
      </c>
      <c r="F204" s="274"/>
      <c r="G204" s="274"/>
      <c r="H204" s="365"/>
      <c r="I204" s="261">
        <v>60000</v>
      </c>
      <c r="J204" s="102">
        <f>+K200*$G$193</f>
        <v>44895.277777777774</v>
      </c>
      <c r="K204" s="237">
        <v>60000</v>
      </c>
      <c r="L204" s="103">
        <f>+K204-J204</f>
        <v>15104.722222222226</v>
      </c>
      <c r="M204" s="378" t="str">
        <f t="shared" si="20"/>
        <v>OK</v>
      </c>
    </row>
    <row r="205" spans="3:20">
      <c r="C205" s="355"/>
      <c r="D205" s="301"/>
      <c r="E205" s="302"/>
      <c r="F205" s="347"/>
      <c r="G205" s="347"/>
      <c r="H205" s="398"/>
      <c r="I205" s="301"/>
      <c r="J205" s="105"/>
      <c r="K205" s="400"/>
      <c r="L205" s="106"/>
      <c r="M205" s="380"/>
    </row>
    <row r="206" spans="3:20">
      <c r="C206" s="355"/>
      <c r="M206" s="363"/>
    </row>
    <row r="207" spans="3:20" ht="15.6">
      <c r="C207" s="355"/>
      <c r="D207" s="299" t="s">
        <v>112</v>
      </c>
      <c r="G207" s="372" t="s">
        <v>114</v>
      </c>
      <c r="M207" s="363"/>
    </row>
    <row r="208" spans="3:20">
      <c r="C208" s="355"/>
      <c r="D208" s="302" t="s">
        <v>115</v>
      </c>
      <c r="E208" s="302"/>
      <c r="F208" s="302"/>
      <c r="G208" s="302"/>
      <c r="H208" s="302"/>
      <c r="I208" s="302"/>
      <c r="J208" s="302"/>
      <c r="K208" s="302"/>
      <c r="L208" s="302"/>
      <c r="M208" s="363"/>
    </row>
    <row r="209" spans="3:13">
      <c r="C209" s="355"/>
      <c r="D209" s="580"/>
      <c r="E209" s="603"/>
      <c r="F209" s="603"/>
      <c r="G209" s="603"/>
      <c r="H209" s="603"/>
      <c r="I209" s="603"/>
      <c r="J209" s="603"/>
      <c r="K209" s="603"/>
      <c r="L209" s="581"/>
      <c r="M209" s="363"/>
    </row>
    <row r="210" spans="3:13">
      <c r="C210" s="355"/>
      <c r="D210" s="584"/>
      <c r="E210" s="604"/>
      <c r="F210" s="604"/>
      <c r="G210" s="604"/>
      <c r="H210" s="604"/>
      <c r="I210" s="604"/>
      <c r="J210" s="604"/>
      <c r="K210" s="604"/>
      <c r="L210" s="585"/>
      <c r="M210" s="363"/>
    </row>
    <row r="211" spans="3:13">
      <c r="C211" s="373"/>
      <c r="M211" s="363"/>
    </row>
    <row r="212" spans="3:13" ht="15.6">
      <c r="C212" s="355"/>
      <c r="D212" s="299" t="s">
        <v>116</v>
      </c>
      <c r="M212" s="363"/>
    </row>
    <row r="213" spans="3:13">
      <c r="C213" s="355"/>
      <c r="D213" s="580"/>
      <c r="E213" s="603"/>
      <c r="F213" s="603"/>
      <c r="G213" s="603"/>
      <c r="H213" s="603"/>
      <c r="I213" s="603"/>
      <c r="J213" s="603"/>
      <c r="K213" s="603"/>
      <c r="L213" s="581"/>
      <c r="M213" s="363"/>
    </row>
    <row r="214" spans="3:13">
      <c r="C214" s="355"/>
      <c r="D214" s="584"/>
      <c r="E214" s="604"/>
      <c r="F214" s="604"/>
      <c r="G214" s="604"/>
      <c r="H214" s="604"/>
      <c r="I214" s="604"/>
      <c r="J214" s="604"/>
      <c r="K214" s="604"/>
      <c r="L214" s="585"/>
      <c r="M214" s="363"/>
    </row>
    <row r="215" spans="3:13" ht="15" thickBot="1">
      <c r="C215" s="374"/>
      <c r="D215" s="375"/>
      <c r="E215" s="375"/>
      <c r="F215" s="375"/>
      <c r="G215" s="375"/>
      <c r="H215" s="375"/>
      <c r="I215" s="375"/>
      <c r="J215" s="375"/>
      <c r="K215" s="375"/>
      <c r="L215" s="375"/>
      <c r="M215" s="376"/>
    </row>
    <row r="216" spans="3:13" ht="15.6" thickTop="1" thickBot="1"/>
    <row r="217" spans="3:13" ht="15" thickTop="1">
      <c r="C217" s="352"/>
      <c r="D217" s="353"/>
      <c r="E217" s="110" t="s">
        <v>118</v>
      </c>
      <c r="F217" s="403" t="s">
        <v>119</v>
      </c>
      <c r="G217" s="403"/>
      <c r="H217" s="403"/>
      <c r="I217" s="403"/>
      <c r="J217" s="403"/>
      <c r="K217" s="403"/>
      <c r="L217" s="160"/>
      <c r="M217" s="354"/>
    </row>
    <row r="218" spans="3:13">
      <c r="C218" s="355"/>
      <c r="E218" s="356" t="s">
        <v>107</v>
      </c>
      <c r="F218" s="245"/>
      <c r="G218" s="245"/>
      <c r="H218" s="245"/>
      <c r="I218" s="245"/>
      <c r="J218" s="245"/>
      <c r="K218" s="245"/>
      <c r="L218" s="287"/>
      <c r="M218" s="357"/>
    </row>
    <row r="219" spans="3:13">
      <c r="C219" s="355"/>
      <c r="F219" s="158"/>
      <c r="G219" s="158"/>
      <c r="H219" s="158"/>
      <c r="I219" s="287"/>
      <c r="J219" s="287"/>
      <c r="K219" s="287"/>
      <c r="L219" s="287"/>
      <c r="M219" s="357"/>
    </row>
    <row r="220" spans="3:13">
      <c r="C220" s="355"/>
      <c r="E220" s="356" t="s">
        <v>109</v>
      </c>
      <c r="F220" s="359"/>
      <c r="G220" s="359"/>
      <c r="H220" s="359"/>
      <c r="I220" s="287"/>
      <c r="J220" s="287"/>
      <c r="K220" s="360" t="s">
        <v>145</v>
      </c>
      <c r="L220" s="157">
        <f>+(1+F222)*(1+G222)*(1+H222)-1</f>
        <v>0</v>
      </c>
      <c r="M220" s="357"/>
    </row>
    <row r="221" spans="3:13">
      <c r="C221" s="355"/>
      <c r="E221" s="356"/>
      <c r="F221" s="359"/>
      <c r="G221" s="359"/>
      <c r="H221" s="359"/>
      <c r="I221" s="287"/>
      <c r="J221" s="287"/>
      <c r="K221" s="360"/>
      <c r="L221" s="360"/>
      <c r="M221" s="357"/>
    </row>
    <row r="222" spans="3:13">
      <c r="C222" s="361"/>
      <c r="D222" s="302"/>
      <c r="E222" s="86"/>
      <c r="F222" s="128">
        <f>IFERROR(IF(F221&gt;0,INDEX($V$60:$W$90,MATCH(F220,$T$60:$T$90,FALSE),MATCH(F221,$V$59:$W$59,FALSE)),VLOOKUP(F220,$D$60:$K$89,6,FALSE)),0)</f>
        <v>0</v>
      </c>
      <c r="G222" s="128">
        <f t="shared" ref="G222:H222" si="21">IFERROR(IF(G221&gt;0,INDEX($V$60:$W$90,MATCH(G220,$T$60:$T$90,FALSE),MATCH(G221,$V$59:$W$59,FALSE)),VLOOKUP(G220,$D$60:$K$89,6,FALSE)),0)</f>
        <v>0</v>
      </c>
      <c r="H222" s="128">
        <f t="shared" si="21"/>
        <v>0</v>
      </c>
      <c r="I222" s="128">
        <f>IFERROR(IF(I221&gt;0,INDEX($V$60:$W$90,MATCH(I220,$T$60:$T$90,FALSE),MATCH(I221,$V$59:$W$59,FALSE)),VLOOKUP(I220,$D$60:$K$89,6,FALSE)),0)</f>
        <v>0</v>
      </c>
      <c r="J222" s="90"/>
      <c r="K222" s="90"/>
      <c r="L222" s="158"/>
      <c r="M222" s="362"/>
    </row>
    <row r="223" spans="3:13">
      <c r="C223" s="355"/>
      <c r="M223" s="363"/>
    </row>
    <row r="224" spans="3:13">
      <c r="C224" s="355"/>
      <c r="M224" s="363"/>
    </row>
    <row r="225" spans="3:13" ht="15.6">
      <c r="C225" s="118"/>
      <c r="D225" s="299" t="s">
        <v>103</v>
      </c>
      <c r="E225" s="299"/>
      <c r="F225" s="299"/>
      <c r="G225" s="299"/>
      <c r="H225" s="299"/>
      <c r="I225" s="299"/>
      <c r="J225" s="303"/>
      <c r="K225" s="303"/>
      <c r="L225" s="303"/>
      <c r="M225" s="119"/>
    </row>
    <row r="226" spans="3:13">
      <c r="C226" s="355"/>
      <c r="D226" s="398"/>
      <c r="E226" s="398"/>
      <c r="F226" s="398"/>
      <c r="G226" s="398"/>
      <c r="H226" s="398"/>
      <c r="I226" s="183" t="s">
        <v>16</v>
      </c>
      <c r="J226" s="183" t="s">
        <v>108</v>
      </c>
      <c r="K226" s="183" t="s">
        <v>146</v>
      </c>
      <c r="L226" s="184" t="s">
        <v>111</v>
      </c>
      <c r="M226" s="188" t="s">
        <v>113</v>
      </c>
    </row>
    <row r="227" spans="3:13">
      <c r="C227" s="355"/>
      <c r="D227" s="262"/>
      <c r="E227" s="274" t="s">
        <v>89</v>
      </c>
      <c r="F227" s="274"/>
      <c r="G227" s="274"/>
      <c r="H227" s="264"/>
      <c r="I227" s="261"/>
      <c r="J227" s="101">
        <f>+I227*(1+$L$220)</f>
        <v>0</v>
      </c>
      <c r="K227" s="265"/>
      <c r="L227" s="103">
        <f t="shared" ref="L227:L229" si="22">+K227-J227</f>
        <v>0</v>
      </c>
      <c r="M227" s="378" t="str">
        <f t="shared" ref="M227:M236" si="23">IF(ABS(L227)&gt;$I$41,"NON","OK")</f>
        <v>OK</v>
      </c>
    </row>
    <row r="228" spans="3:13">
      <c r="C228" s="355"/>
      <c r="D228" s="262"/>
      <c r="E228" s="274" t="s">
        <v>89</v>
      </c>
      <c r="F228" s="274"/>
      <c r="G228" s="274"/>
      <c r="H228" s="264"/>
      <c r="I228" s="261"/>
      <c r="J228" s="102">
        <f t="shared" ref="J228:J236" si="24">+I228*(1+$L$220)</f>
        <v>0</v>
      </c>
      <c r="K228" s="265"/>
      <c r="L228" s="103">
        <f t="shared" si="22"/>
        <v>0</v>
      </c>
      <c r="M228" s="378" t="str">
        <f t="shared" si="23"/>
        <v>OK</v>
      </c>
    </row>
    <row r="229" spans="3:13">
      <c r="C229" s="355"/>
      <c r="D229" s="262"/>
      <c r="E229" s="274" t="s">
        <v>89</v>
      </c>
      <c r="F229" s="274"/>
      <c r="G229" s="274"/>
      <c r="H229" s="264"/>
      <c r="I229" s="261"/>
      <c r="J229" s="102">
        <f t="shared" si="24"/>
        <v>0</v>
      </c>
      <c r="K229" s="237"/>
      <c r="L229" s="103">
        <f t="shared" si="22"/>
        <v>0</v>
      </c>
      <c r="M229" s="378" t="str">
        <f t="shared" si="23"/>
        <v>OK</v>
      </c>
    </row>
    <row r="230" spans="3:13">
      <c r="C230" s="355"/>
      <c r="D230" s="262"/>
      <c r="E230" s="274" t="s">
        <v>89</v>
      </c>
      <c r="F230" s="274"/>
      <c r="G230" s="274"/>
      <c r="H230" s="264"/>
      <c r="I230" s="261"/>
      <c r="J230" s="102">
        <f t="shared" si="24"/>
        <v>0</v>
      </c>
      <c r="K230" s="237"/>
      <c r="L230" s="103">
        <f>+K230-J230</f>
        <v>0</v>
      </c>
      <c r="M230" s="378" t="str">
        <f t="shared" si="23"/>
        <v>OK</v>
      </c>
    </row>
    <row r="231" spans="3:13">
      <c r="C231" s="355"/>
      <c r="D231" s="262"/>
      <c r="E231" s="274" t="s">
        <v>89</v>
      </c>
      <c r="F231" s="274"/>
      <c r="G231" s="274"/>
      <c r="H231" s="264"/>
      <c r="I231" s="261"/>
      <c r="J231" s="102">
        <f t="shared" si="24"/>
        <v>0</v>
      </c>
      <c r="K231" s="237"/>
      <c r="L231" s="103">
        <f t="shared" ref="L231:L236" si="25">+K231-J231</f>
        <v>0</v>
      </c>
      <c r="M231" s="378" t="str">
        <f t="shared" si="23"/>
        <v>OK</v>
      </c>
    </row>
    <row r="232" spans="3:13">
      <c r="C232" s="355"/>
      <c r="D232" s="262"/>
      <c r="E232" s="274" t="s">
        <v>89</v>
      </c>
      <c r="F232" s="274"/>
      <c r="G232" s="274"/>
      <c r="H232" s="264"/>
      <c r="I232" s="261"/>
      <c r="J232" s="102">
        <f t="shared" si="24"/>
        <v>0</v>
      </c>
      <c r="K232" s="237"/>
      <c r="L232" s="103">
        <f t="shared" si="25"/>
        <v>0</v>
      </c>
      <c r="M232" s="378" t="str">
        <f t="shared" si="23"/>
        <v>OK</v>
      </c>
    </row>
    <row r="233" spans="3:13">
      <c r="C233" s="355"/>
      <c r="D233" s="262"/>
      <c r="E233" s="274" t="s">
        <v>89</v>
      </c>
      <c r="F233" s="274"/>
      <c r="G233" s="274"/>
      <c r="H233" s="264"/>
      <c r="I233" s="261"/>
      <c r="J233" s="102">
        <f t="shared" si="24"/>
        <v>0</v>
      </c>
      <c r="K233" s="237"/>
      <c r="L233" s="103">
        <f t="shared" si="25"/>
        <v>0</v>
      </c>
      <c r="M233" s="378" t="str">
        <f t="shared" si="23"/>
        <v>OK</v>
      </c>
    </row>
    <row r="234" spans="3:13">
      <c r="C234" s="355"/>
      <c r="D234" s="262"/>
      <c r="E234" s="274" t="s">
        <v>89</v>
      </c>
      <c r="F234" s="274"/>
      <c r="G234" s="274"/>
      <c r="H234" s="264"/>
      <c r="I234" s="261"/>
      <c r="J234" s="102">
        <f t="shared" si="24"/>
        <v>0</v>
      </c>
      <c r="K234" s="237"/>
      <c r="L234" s="103">
        <f t="shared" si="25"/>
        <v>0</v>
      </c>
      <c r="M234" s="378" t="str">
        <f t="shared" si="23"/>
        <v>OK</v>
      </c>
    </row>
    <row r="235" spans="3:13">
      <c r="C235" s="355"/>
      <c r="D235" s="262"/>
      <c r="E235" s="274" t="s">
        <v>89</v>
      </c>
      <c r="F235" s="274"/>
      <c r="G235" s="274"/>
      <c r="H235" s="264"/>
      <c r="I235" s="265"/>
      <c r="J235" s="102">
        <f t="shared" si="24"/>
        <v>0</v>
      </c>
      <c r="K235" s="237"/>
      <c r="L235" s="103">
        <f t="shared" si="25"/>
        <v>0</v>
      </c>
      <c r="M235" s="378" t="str">
        <f t="shared" si="23"/>
        <v>OK</v>
      </c>
    </row>
    <row r="236" spans="3:13">
      <c r="C236" s="355"/>
      <c r="D236" s="367"/>
      <c r="E236" s="368" t="s">
        <v>89</v>
      </c>
      <c r="F236" s="379"/>
      <c r="G236" s="379"/>
      <c r="H236" s="390"/>
      <c r="I236" s="367"/>
      <c r="J236" s="105">
        <f t="shared" si="24"/>
        <v>0</v>
      </c>
      <c r="K236" s="269"/>
      <c r="L236" s="106">
        <f t="shared" si="25"/>
        <v>0</v>
      </c>
      <c r="M236" s="380" t="str">
        <f t="shared" si="23"/>
        <v>OK</v>
      </c>
    </row>
    <row r="237" spans="3:13">
      <c r="C237" s="355"/>
      <c r="M237" s="363"/>
    </row>
    <row r="238" spans="3:13" ht="15.6">
      <c r="C238" s="355"/>
      <c r="D238" s="299" t="s">
        <v>112</v>
      </c>
      <c r="G238" s="372" t="s">
        <v>114</v>
      </c>
      <c r="M238" s="363"/>
    </row>
    <row r="239" spans="3:13">
      <c r="C239" s="355"/>
      <c r="D239" s="302" t="s">
        <v>115</v>
      </c>
      <c r="E239" s="302"/>
      <c r="F239" s="302"/>
      <c r="G239" s="302"/>
      <c r="H239" s="302"/>
      <c r="I239" s="302"/>
      <c r="J239" s="302"/>
      <c r="K239" s="302"/>
      <c r="L239" s="302"/>
      <c r="M239" s="363"/>
    </row>
    <row r="240" spans="3:13">
      <c r="C240" s="355"/>
      <c r="D240" s="580"/>
      <c r="E240" s="603"/>
      <c r="F240" s="603"/>
      <c r="G240" s="603"/>
      <c r="H240" s="603"/>
      <c r="I240" s="603"/>
      <c r="J240" s="603"/>
      <c r="K240" s="603"/>
      <c r="L240" s="581"/>
      <c r="M240" s="363"/>
    </row>
    <row r="241" spans="3:13">
      <c r="C241" s="355"/>
      <c r="D241" s="584"/>
      <c r="E241" s="604"/>
      <c r="F241" s="604"/>
      <c r="G241" s="604"/>
      <c r="H241" s="604"/>
      <c r="I241" s="604"/>
      <c r="J241" s="604"/>
      <c r="K241" s="604"/>
      <c r="L241" s="585"/>
      <c r="M241" s="363"/>
    </row>
    <row r="242" spans="3:13">
      <c r="C242" s="373"/>
      <c r="M242" s="363"/>
    </row>
    <row r="243" spans="3:13" ht="15.6">
      <c r="C243" s="355"/>
      <c r="D243" s="299" t="s">
        <v>116</v>
      </c>
      <c r="M243" s="363"/>
    </row>
    <row r="244" spans="3:13">
      <c r="C244" s="355"/>
      <c r="D244" s="580"/>
      <c r="E244" s="603"/>
      <c r="F244" s="603"/>
      <c r="G244" s="603"/>
      <c r="H244" s="603"/>
      <c r="I244" s="603"/>
      <c r="J244" s="603"/>
      <c r="K244" s="603"/>
      <c r="L244" s="581"/>
      <c r="M244" s="363"/>
    </row>
    <row r="245" spans="3:13">
      <c r="C245" s="355"/>
      <c r="D245" s="584"/>
      <c r="E245" s="604"/>
      <c r="F245" s="604"/>
      <c r="G245" s="604"/>
      <c r="H245" s="604"/>
      <c r="I245" s="604"/>
      <c r="J245" s="604"/>
      <c r="K245" s="604"/>
      <c r="L245" s="585"/>
      <c r="M245" s="363"/>
    </row>
    <row r="246" spans="3:13" ht="15" thickBot="1">
      <c r="C246" s="374"/>
      <c r="D246" s="375"/>
      <c r="E246" s="375"/>
      <c r="F246" s="375"/>
      <c r="G246" s="375"/>
      <c r="H246" s="375"/>
      <c r="I246" s="375"/>
      <c r="J246" s="375"/>
      <c r="K246" s="375"/>
      <c r="L246" s="375"/>
      <c r="M246" s="376"/>
    </row>
    <row r="247" spans="3:13" ht="15" thickTop="1"/>
  </sheetData>
  <sheetProtection sheet="1" objects="1" scenarios="1" formatRows="0"/>
  <mergeCells count="69">
    <mergeCell ref="D244:L245"/>
    <mergeCell ref="D181:L182"/>
    <mergeCell ref="D185:L186"/>
    <mergeCell ref="I192:L193"/>
    <mergeCell ref="D209:L210"/>
    <mergeCell ref="D213:L214"/>
    <mergeCell ref="D240:L241"/>
    <mergeCell ref="D157:L158"/>
    <mergeCell ref="L85:R85"/>
    <mergeCell ref="L86:R86"/>
    <mergeCell ref="L87:R87"/>
    <mergeCell ref="L88:R88"/>
    <mergeCell ref="L89:R89"/>
    <mergeCell ref="L90:R90"/>
    <mergeCell ref="F100:K100"/>
    <mergeCell ref="D122:L123"/>
    <mergeCell ref="D126:L127"/>
    <mergeCell ref="F130:K130"/>
    <mergeCell ref="D153:L154"/>
    <mergeCell ref="L84:R84"/>
    <mergeCell ref="L73:R73"/>
    <mergeCell ref="L74:R74"/>
    <mergeCell ref="L75:R75"/>
    <mergeCell ref="L76:R76"/>
    <mergeCell ref="L77:R77"/>
    <mergeCell ref="L78:R78"/>
    <mergeCell ref="L79:R79"/>
    <mergeCell ref="L80:R80"/>
    <mergeCell ref="L81:R81"/>
    <mergeCell ref="L82:R82"/>
    <mergeCell ref="L83:R83"/>
    <mergeCell ref="V58:W58"/>
    <mergeCell ref="L59:R59"/>
    <mergeCell ref="L72:R72"/>
    <mergeCell ref="L61:R61"/>
    <mergeCell ref="L62:R62"/>
    <mergeCell ref="L63:R63"/>
    <mergeCell ref="L64:R64"/>
    <mergeCell ref="L65:R65"/>
    <mergeCell ref="L66:R66"/>
    <mergeCell ref="L67:R67"/>
    <mergeCell ref="L68:R68"/>
    <mergeCell ref="L69:R69"/>
    <mergeCell ref="L70:R70"/>
    <mergeCell ref="L71:R71"/>
    <mergeCell ref="L60:R60"/>
    <mergeCell ref="L48:M48"/>
    <mergeCell ref="L49:M53"/>
    <mergeCell ref="D50:D53"/>
    <mergeCell ref="L58:R58"/>
    <mergeCell ref="D34:M34"/>
    <mergeCell ref="D37:M37"/>
    <mergeCell ref="D39:M39"/>
    <mergeCell ref="K40:M41"/>
    <mergeCell ref="E41:H41"/>
    <mergeCell ref="D46:M46"/>
    <mergeCell ref="D28:I28"/>
    <mergeCell ref="K28:M30"/>
    <mergeCell ref="D30:I30"/>
    <mergeCell ref="C1:G1"/>
    <mergeCell ref="L1:M1"/>
    <mergeCell ref="C2:D2"/>
    <mergeCell ref="L2:M2"/>
    <mergeCell ref="A4:M4"/>
    <mergeCell ref="D8:G8"/>
    <mergeCell ref="K8:M13"/>
    <mergeCell ref="D9:H9"/>
    <mergeCell ref="D15:G15"/>
    <mergeCell ref="K15:M26"/>
  </mergeCells>
  <conditionalFormatting sqref="E67:E68 E88:E89 E177 E205">
    <cfRule type="containsText" dxfId="57" priority="49" operator="containsText" text="Autres à compléter">
      <formula>NOT(ISERROR(SEARCH("Autres à compléter",E67)))</formula>
    </cfRule>
  </conditionalFormatting>
  <conditionalFormatting sqref="E83:E85">
    <cfRule type="containsText" dxfId="56" priority="48" operator="containsText" text="Autres à compléter">
      <formula>NOT(ISERROR(SEARCH("Autres à compléter",E83)))</formula>
    </cfRule>
  </conditionalFormatting>
  <conditionalFormatting sqref="E71 E80:E81">
    <cfRule type="containsText" dxfId="55" priority="47" operator="containsText" text="Autres à compléter">
      <formula>NOT(ISERROR(SEARCH("Autres à compléter",E71)))</formula>
    </cfRule>
  </conditionalFormatting>
  <conditionalFormatting sqref="M109:M111 M170:M173 M198:M201 M175:M177 M203:M205 M227:M230">
    <cfRule type="containsText" dxfId="54" priority="46" operator="containsText" text="NON">
      <formula>NOT(ISERROR(SEARCH("NON",M109)))</formula>
    </cfRule>
  </conditionalFormatting>
  <conditionalFormatting sqref="M140:M149">
    <cfRule type="containsText" dxfId="53" priority="45" operator="containsText" text="NON">
      <formula>NOT(ISERROR(SEARCH("NON",M140)))</formula>
    </cfRule>
  </conditionalFormatting>
  <conditionalFormatting sqref="E73:E75 E79">
    <cfRule type="containsText" dxfId="52" priority="44" operator="containsText" text="Autres à compléter">
      <formula>NOT(ISERROR(SEARCH("Autres à compléter",E73)))</formula>
    </cfRule>
  </conditionalFormatting>
  <conditionalFormatting sqref="M232:M236">
    <cfRule type="containsText" dxfId="51" priority="43" operator="containsText" text="NON">
      <formula>NOT(ISERROR(SEARCH("NON",M232)))</formula>
    </cfRule>
  </conditionalFormatting>
  <conditionalFormatting sqref="E227:E230 E232:E236">
    <cfRule type="containsText" dxfId="50" priority="42" operator="containsText" text="Autres à compléter">
      <formula>NOT(ISERROR(SEARCH("Autres à compléter",E227)))</formula>
    </cfRule>
  </conditionalFormatting>
  <conditionalFormatting sqref="M112 M115:M118">
    <cfRule type="containsText" dxfId="49" priority="41" operator="containsText" text="NON">
      <formula>NOT(ISERROR(SEARCH("NON",M112)))</formula>
    </cfRule>
  </conditionalFormatting>
  <conditionalFormatting sqref="E112 E115:E117">
    <cfRule type="containsText" dxfId="48" priority="40" operator="containsText" text="Autres à compléter">
      <formula>NOT(ISERROR(SEARCH("Autres à compléter",E112)))</formula>
    </cfRule>
  </conditionalFormatting>
  <conditionalFormatting sqref="E118">
    <cfRule type="containsText" dxfId="47" priority="39" operator="containsText" text="Autres à compléter">
      <formula>NOT(ISERROR(SEARCH("Autres à compléter",E118)))</formula>
    </cfRule>
  </conditionalFormatting>
  <conditionalFormatting sqref="M113:M114">
    <cfRule type="containsText" dxfId="46" priority="38" operator="containsText" text="NON">
      <formula>NOT(ISERROR(SEARCH("NON",M113)))</formula>
    </cfRule>
  </conditionalFormatting>
  <conditionalFormatting sqref="E113">
    <cfRule type="containsText" dxfId="45" priority="37" operator="containsText" text="Autres à compléter">
      <formula>NOT(ISERROR(SEARCH("Autres à compléter",E113)))</formula>
    </cfRule>
  </conditionalFormatting>
  <conditionalFormatting sqref="E142:E145 E147:E149">
    <cfRule type="containsText" dxfId="44" priority="36" operator="containsText" text="Autres à compléter">
      <formula>NOT(ISERROR(SEARCH("Autres à compléter",E142)))</formula>
    </cfRule>
  </conditionalFormatting>
  <conditionalFormatting sqref="E146">
    <cfRule type="containsText" dxfId="43" priority="35" operator="containsText" text="Autres à compléter">
      <formula>NOT(ISERROR(SEARCH("Autres à compléter",E146)))</formula>
    </cfRule>
  </conditionalFormatting>
  <conditionalFormatting sqref="E60:E63">
    <cfRule type="containsText" dxfId="42" priority="34" operator="containsText" text="Autres à compléter">
      <formula>NOT(ISERROR(SEARCH("Autres à compléter",E60)))</formula>
    </cfRule>
  </conditionalFormatting>
  <conditionalFormatting sqref="M231">
    <cfRule type="containsText" dxfId="41" priority="33" operator="containsText" text="NON">
      <formula>NOT(ISERROR(SEARCH("NON",M231)))</formula>
    </cfRule>
  </conditionalFormatting>
  <conditionalFormatting sqref="E231">
    <cfRule type="containsText" dxfId="40" priority="32" operator="containsText" text="Autres à compléter">
      <formula>NOT(ISERROR(SEARCH("Autres à compléter",E231)))</formula>
    </cfRule>
  </conditionalFormatting>
  <conditionalFormatting sqref="M174">
    <cfRule type="containsText" dxfId="39" priority="31" operator="containsText" text="NON">
      <formula>NOT(ISERROR(SEARCH("NON",M174)))</formula>
    </cfRule>
  </conditionalFormatting>
  <conditionalFormatting sqref="M202">
    <cfRule type="containsText" dxfId="38" priority="30" operator="containsText" text="NON">
      <formula>NOT(ISERROR(SEARCH("NON",M202)))</formula>
    </cfRule>
  </conditionalFormatting>
  <conditionalFormatting sqref="E66">
    <cfRule type="containsText" dxfId="37" priority="29" operator="containsText" text="Autres à compléter">
      <formula>NOT(ISERROR(SEARCH("Autres à compléter",E66)))</formula>
    </cfRule>
  </conditionalFormatting>
  <conditionalFormatting sqref="E69:E70">
    <cfRule type="containsText" dxfId="36" priority="28" operator="containsText" text="Autres à compléter">
      <formula>NOT(ISERROR(SEARCH("Autres à compléter",E69)))</formula>
    </cfRule>
  </conditionalFormatting>
  <conditionalFormatting sqref="E76">
    <cfRule type="containsText" dxfId="35" priority="27" operator="containsText" text="Autres à compléter">
      <formula>NOT(ISERROR(SEARCH("Autres à compléter",E76)))</formula>
    </cfRule>
  </conditionalFormatting>
  <conditionalFormatting sqref="E77">
    <cfRule type="containsText" dxfId="34" priority="26" operator="containsText" text="Autres à compléter">
      <formula>NOT(ISERROR(SEARCH("Autres à compléter",E77)))</formula>
    </cfRule>
  </conditionalFormatting>
  <conditionalFormatting sqref="E78">
    <cfRule type="containsText" dxfId="33" priority="25" operator="containsText" text="Autres à compléter">
      <formula>NOT(ISERROR(SEARCH("Autres à compléter",E78)))</formula>
    </cfRule>
  </conditionalFormatting>
  <conditionalFormatting sqref="E114">
    <cfRule type="containsText" dxfId="32" priority="24" operator="containsText" text="Autres à compléter">
      <formula>NOT(ISERROR(SEARCH("Autres à compléter",E114)))</formula>
    </cfRule>
  </conditionalFormatting>
  <conditionalFormatting sqref="E111">
    <cfRule type="containsText" dxfId="31" priority="23" operator="containsText" text="Autres à compléter">
      <formula>NOT(ISERROR(SEARCH("Autres à compléter",E111)))</formula>
    </cfRule>
  </conditionalFormatting>
  <conditionalFormatting sqref="O8">
    <cfRule type="containsText" dxfId="30" priority="22" operator="containsText" text="Seul un risque faible permet d'obtenir suffisamment d'assurance des Procédures Analytiques de Substance">
      <formula>NOT(ISERROR(SEARCH("Seul un risque faible permet d'obtenir suffisamment d'assurance des Procédures Analytiques de Substance",O8)))</formula>
    </cfRule>
  </conditionalFormatting>
  <conditionalFormatting sqref="O15:U16">
    <cfRule type="containsText" dxfId="29" priority="21"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Substance",O15)))</formula>
    </cfRule>
  </conditionalFormatting>
  <conditionalFormatting sqref="O41">
    <cfRule type="containsText" dxfId="28" priority="20" operator="containsText" text="Seul un risque faible permet de mettre en œuvre des Procédures Analytiques de Substance">
      <formula>NOT(ISERROR(SEARCH("Seul un risque faible permet de mettre en œuvre des Procédures Analytiques de Substance",O41)))</formula>
    </cfRule>
  </conditionalFormatting>
  <conditionalFormatting sqref="O30">
    <cfRule type="containsText" dxfId="27" priority="16"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Substance",O30)))</formula>
    </cfRule>
  </conditionalFormatting>
  <conditionalFormatting sqref="J30">
    <cfRule type="containsText" dxfId="26" priority="13" operator="containsText" text="Elevé">
      <formula>NOT(ISERROR(SEARCH("Elevé",J30)))</formula>
    </cfRule>
    <cfRule type="containsText" dxfId="25" priority="14" operator="containsText" text="Moyen">
      <formula>NOT(ISERROR(SEARCH("Moyen",J30)))</formula>
    </cfRule>
    <cfRule type="containsText" dxfId="24" priority="15" operator="containsText" text="Aucun">
      <formula>NOT(ISERROR(SEARCH("Aucun",J30)))</formula>
    </cfRule>
  </conditionalFormatting>
  <conditionalFormatting sqref="O28">
    <cfRule type="containsText" dxfId="23" priority="12"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Substance",O28)))</formula>
    </cfRule>
  </conditionalFormatting>
  <conditionalFormatting sqref="J15">
    <cfRule type="containsText" dxfId="22" priority="6" operator="containsText" text="Faible">
      <formula>NOT(ISERROR(SEARCH("Faible",J15)))</formula>
    </cfRule>
    <cfRule type="containsText" dxfId="21" priority="7" operator="containsText" text="Elevé">
      <formula>NOT(ISERROR(SEARCH("Elevé",J15)))</formula>
    </cfRule>
  </conditionalFormatting>
  <conditionalFormatting sqref="J8">
    <cfRule type="containsText" dxfId="20" priority="4" operator="containsText" text="Faible">
      <formula>NOT(ISERROR(SEARCH("Faible",J8)))</formula>
    </cfRule>
    <cfRule type="containsText" dxfId="19" priority="5" operator="containsText" text="Elevé">
      <formula>NOT(ISERROR(SEARCH("Elevé",J8)))</formula>
    </cfRule>
  </conditionalFormatting>
  <conditionalFormatting sqref="J28">
    <cfRule type="containsText" dxfId="18" priority="1" operator="containsText" text="Elevé">
      <formula>NOT(ISERROR(SEARCH("Elevé",J28)))</formula>
    </cfRule>
    <cfRule type="containsText" dxfId="17" priority="2" operator="containsText" text="Moyen">
      <formula>NOT(ISERROR(SEARCH("Moyen",J28)))</formula>
    </cfRule>
    <cfRule type="containsText" dxfId="16" priority="3" operator="containsText" text="Aucun">
      <formula>NOT(ISERROR(SEARCH("Aucun",J28)))</formula>
    </cfRule>
  </conditionalFormatting>
  <dataValidations count="8">
    <dataValidation type="list" allowBlank="1" showInputMessage="1" showErrorMessage="1" sqref="J30" xr:uid="{9BC49749-051E-4B22-83B5-4ADA4B433C39}">
      <formula1>"Votre choix ?,Moyen,Elevé,Aucun"</formula1>
    </dataValidation>
    <dataValidation type="list" allowBlank="1" showInputMessage="1" showErrorMessage="1" sqref="J15 J8" xr:uid="{F04730E7-CC2A-419A-A221-14601D5983FA}">
      <formula1>"Votre choix ?,Faible,Elevé"</formula1>
    </dataValidation>
    <dataValidation type="list" allowBlank="1" showInputMessage="1" showErrorMessage="1" sqref="I17:I26 I11:I13" xr:uid="{51372DAD-E90E-4D7A-B143-B3E62ED9CFBF}">
      <formula1>"Votre choix ?,Faible,Neutre,Elevé"</formula1>
    </dataValidation>
    <dataValidation type="list" allowBlank="1" showInputMessage="1" showErrorMessage="1" sqref="I14" xr:uid="{A6DEDBBE-223E-448D-B642-68F4E84A80ED}">
      <formula1>#REF!</formula1>
    </dataValidation>
    <dataValidation type="list" allowBlank="1" showInputMessage="1" showErrorMessage="1" sqref="F103:H103 F192:G192 F164:G164 F133:H133 F220:H220" xr:uid="{5221C9CB-C63C-42F4-ABED-CF2FA82F6593}">
      <formula1>$T$59:$T$90</formula1>
    </dataValidation>
    <dataValidation type="list" allowBlank="1" showInputMessage="1" showErrorMessage="1" sqref="F104:H104 F134:H134 F221:H221" xr:uid="{D6CEC7BD-A89C-4A79-B23C-831D43471F44}">
      <formula1>$V$59:$W$59</formula1>
    </dataValidation>
    <dataValidation type="list" allowBlank="1" showInputMessage="1" showErrorMessage="1" sqref="J28" xr:uid="{DAFAD3FC-70F5-4F8A-A3A9-F096FFCA1A2A}">
      <formula1>"Votre choix ?,Moyen,Elevé"</formula1>
    </dataValidation>
    <dataValidation type="list" allowBlank="1" showInputMessage="1" showErrorMessage="1" sqref="F101:K101 F131:K131 F162:K162 F190:K190 F218:K218" xr:uid="{17FDB21B-4150-4238-9E7B-50FD1C0564C8}">
      <formula1>"Exhaustivité,Existence,Evaluation,Imputation,Exactitude,Cut-off"</formula1>
    </dataValidation>
  </dataValidations>
  <hyperlinks>
    <hyperlink ref="L83" r:id="rId1" xr:uid="{E46A3FA0-B031-4340-94B1-AF49F607DFF6}"/>
    <hyperlink ref="L84" r:id="rId2" xr:uid="{B7BC3BD1-0660-4587-8BC1-CF0678169FC9}"/>
    <hyperlink ref="L85" r:id="rId3" xr:uid="{FBB1BA4D-0CFB-4F01-9FF3-2A1464BCC687}"/>
    <hyperlink ref="L86" r:id="rId4" xr:uid="{A929006A-0E9F-45C0-86C1-5BCE6FDA9F97}"/>
    <hyperlink ref="L87" r:id="rId5" xr:uid="{03007759-0201-45BD-AB47-EFBB20ABF9C7}"/>
    <hyperlink ref="D38" location="'Ecart acceptable'!A1" display="'Ecart acceptable'!A1" xr:uid="{3F508133-8660-402A-B02B-87876734546D}"/>
  </hyperlinks>
  <printOptions horizontalCentered="1"/>
  <pageMargins left="0.19685039370078741" right="0.19685039370078741" top="0.19685039370078741" bottom="0.59055118110236227" header="0.19685039370078741" footer="0.19685039370078741"/>
  <pageSetup paperSize="9" scale="65" orientation="portrait" horizontalDpi="300" verticalDpi="300" r:id="rId6"/>
  <headerFooter>
    <oddFooter>&amp;L&amp;F - &amp;A&amp;C&amp;P/&amp;N&amp;R&amp;D</oddFooter>
  </headerFooter>
  <rowBreaks count="3" manualBreakCount="3">
    <brk id="55" max="16383" man="1"/>
    <brk id="129" max="16383" man="1"/>
    <brk id="188" max="16383" man="1"/>
  </rowBreaks>
  <ignoredErrors>
    <ignoredError sqref="D60:D62" numberStoredAsText="1"/>
    <ignoredError sqref="D63" numberStoredAsText="1" unlockedFormula="1"/>
    <ignoredError sqref="D79:K89" unlockedFormula="1"/>
  </ignoredErrors>
  <drawing r:id="rId7"/>
  <legacyDrawing r:id="rId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CDE3-56E1-4EBD-A403-F92777FD001B}">
  <sheetPr>
    <tabColor rgb="FF0070C0"/>
  </sheetPr>
  <dimension ref="A1:W97"/>
  <sheetViews>
    <sheetView showGridLines="0" showZeros="0" topLeftCell="A4" zoomScale="75" zoomScaleNormal="75" workbookViewId="0">
      <selection activeCell="J19" sqref="J19"/>
    </sheetView>
  </sheetViews>
  <sheetFormatPr defaultColWidth="11.44140625" defaultRowHeight="14.4"/>
  <cols>
    <col min="1" max="2" width="9.109375" customWidth="1"/>
    <col min="3" max="3" width="6.6640625" style="296" customWidth="1"/>
    <col min="4" max="4" width="12.44140625" customWidth="1"/>
    <col min="9" max="9" width="14.5546875" customWidth="1"/>
    <col min="10" max="11" width="15" bestFit="1" customWidth="1"/>
    <col min="12" max="12" width="15" customWidth="1"/>
    <col min="13" max="13" width="13" customWidth="1"/>
    <col min="14" max="14" width="2.6640625" customWidth="1"/>
  </cols>
  <sheetData>
    <row r="1" spans="1:23" s="43" customFormat="1" ht="15" customHeight="1">
      <c r="A1" s="41" t="s">
        <v>84</v>
      </c>
      <c r="B1" s="42"/>
      <c r="C1" s="573" t="str">
        <f>+Contexte!C1</f>
        <v>Client XYZ</v>
      </c>
      <c r="D1" s="573"/>
      <c r="E1" s="573"/>
      <c r="F1" s="573"/>
      <c r="G1" s="573"/>
      <c r="H1" s="42"/>
      <c r="I1" s="42"/>
      <c r="J1" s="42"/>
      <c r="K1" s="276" t="s">
        <v>254</v>
      </c>
      <c r="L1" s="504"/>
      <c r="M1" s="505"/>
    </row>
    <row r="2" spans="1:23" s="43" customFormat="1" ht="15" customHeight="1">
      <c r="A2" s="136" t="s">
        <v>85</v>
      </c>
      <c r="B2" s="44"/>
      <c r="C2" s="574">
        <f>+Contexte!C2</f>
        <v>44561</v>
      </c>
      <c r="D2" s="574"/>
      <c r="E2" s="291"/>
      <c r="F2" s="291"/>
      <c r="G2" s="291"/>
      <c r="H2" s="45"/>
      <c r="I2" s="45"/>
      <c r="J2" s="45"/>
      <c r="K2" s="45" t="s">
        <v>255</v>
      </c>
      <c r="L2" s="507"/>
      <c r="M2" s="508"/>
    </row>
    <row r="3" spans="1:23" s="43" customFormat="1" ht="15" customHeight="1">
      <c r="A3" s="292"/>
      <c r="B3" s="293"/>
      <c r="C3" s="294"/>
      <c r="D3" s="294"/>
      <c r="E3" s="295"/>
      <c r="F3" s="295"/>
      <c r="G3" s="295"/>
      <c r="H3" s="295"/>
      <c r="I3" s="295"/>
      <c r="J3" s="295"/>
      <c r="K3" s="295"/>
      <c r="L3" s="295"/>
      <c r="M3" s="295"/>
      <c r="N3" s="295"/>
    </row>
    <row r="4" spans="1:23" s="43" customFormat="1" ht="30.75" customHeight="1">
      <c r="A4" s="578" t="s">
        <v>326</v>
      </c>
      <c r="B4" s="578"/>
      <c r="C4" s="578"/>
      <c r="D4" s="578"/>
      <c r="E4" s="578"/>
      <c r="F4" s="578"/>
      <c r="G4" s="578"/>
      <c r="H4" s="578"/>
      <c r="I4" s="578"/>
      <c r="J4" s="578"/>
      <c r="K4" s="578"/>
      <c r="L4" s="578"/>
      <c r="M4" s="578"/>
    </row>
    <row r="5" spans="1:23" ht="12.75" customHeight="1">
      <c r="L5" s="297"/>
    </row>
    <row r="6" spans="1:23" ht="15.6">
      <c r="C6" s="298" t="s">
        <v>19</v>
      </c>
      <c r="D6" s="15" t="s">
        <v>347</v>
      </c>
    </row>
    <row r="7" spans="1:23" ht="8.4" customHeight="1">
      <c r="D7" s="296"/>
      <c r="E7" s="296"/>
      <c r="F7" s="296"/>
      <c r="G7" s="296"/>
      <c r="H7" s="296"/>
      <c r="I7" s="296"/>
      <c r="J7" s="296"/>
      <c r="K7" s="296"/>
      <c r="L7" s="296"/>
      <c r="M7" s="296"/>
      <c r="N7" s="296"/>
      <c r="O7" s="296"/>
    </row>
    <row r="8" spans="1:23" ht="15" customHeight="1">
      <c r="D8" s="513" t="s">
        <v>239</v>
      </c>
      <c r="E8" s="514"/>
      <c r="F8" s="514"/>
      <c r="G8" s="514"/>
      <c r="H8" s="198"/>
      <c r="I8" s="225"/>
      <c r="J8" s="229" t="s">
        <v>205</v>
      </c>
      <c r="K8" s="548" t="s">
        <v>206</v>
      </c>
      <c r="L8" s="549"/>
      <c r="M8" s="550"/>
      <c r="O8" s="304" t="str">
        <f>IF(J8="Elevé","Risque élevé -&gt; les PAS ne pourront s'envisager qu'en complément d'autres procédures de contrôle !","Seul un risque faible permet d'obtenir suffisamment d'assurance des Procédures Analytiques de Substance")</f>
        <v>Seul un risque faible permet d'obtenir suffisamment d'assurance des Procédures Analytiques de Substance</v>
      </c>
    </row>
    <row r="9" spans="1:23" ht="14.4" customHeight="1">
      <c r="D9" s="515" t="s">
        <v>213</v>
      </c>
      <c r="E9" s="516"/>
      <c r="F9" s="516"/>
      <c r="G9" s="516"/>
      <c r="H9" s="516"/>
      <c r="I9" s="226" t="str">
        <f>+Contexte!I15</f>
        <v>Votre choix ?</v>
      </c>
      <c r="J9" s="224"/>
      <c r="K9" s="551"/>
      <c r="L9" s="579"/>
      <c r="M9" s="553"/>
    </row>
    <row r="10" spans="1:23" ht="14.4" customHeight="1">
      <c r="D10" s="199" t="s">
        <v>224</v>
      </c>
      <c r="E10" s="280"/>
      <c r="F10" s="280"/>
      <c r="G10" s="280"/>
      <c r="H10" s="280"/>
      <c r="I10" s="226" t="str">
        <f>+Contexte!I16</f>
        <v>Votre choix ?</v>
      </c>
      <c r="J10" s="224"/>
      <c r="K10" s="551"/>
      <c r="L10" s="579"/>
      <c r="M10" s="553"/>
      <c r="O10" s="305" t="s">
        <v>211</v>
      </c>
    </row>
    <row r="11" spans="1:23">
      <c r="D11" s="281" t="s">
        <v>222</v>
      </c>
      <c r="E11" s="282"/>
      <c r="F11" s="282"/>
      <c r="G11" s="282"/>
      <c r="H11" s="282"/>
      <c r="I11" s="285" t="s">
        <v>205</v>
      </c>
      <c r="J11" s="224"/>
      <c r="K11" s="551"/>
      <c r="L11" s="579"/>
      <c r="M11" s="553"/>
      <c r="O11" s="305" t="s">
        <v>209</v>
      </c>
    </row>
    <row r="12" spans="1:23">
      <c r="D12" s="281" t="s">
        <v>212</v>
      </c>
      <c r="E12" s="282"/>
      <c r="F12" s="282"/>
      <c r="G12" s="282"/>
      <c r="H12" s="282"/>
      <c r="I12" s="285" t="s">
        <v>205</v>
      </c>
      <c r="J12" s="224"/>
      <c r="K12" s="551"/>
      <c r="L12" s="579"/>
      <c r="M12" s="553"/>
    </row>
    <row r="13" spans="1:23">
      <c r="D13" s="283" t="s">
        <v>223</v>
      </c>
      <c r="E13" s="284"/>
      <c r="F13" s="284"/>
      <c r="G13" s="284"/>
      <c r="H13" s="284"/>
      <c r="I13" s="286" t="s">
        <v>205</v>
      </c>
      <c r="J13" s="224"/>
      <c r="K13" s="554"/>
      <c r="L13" s="555"/>
      <c r="M13" s="556"/>
    </row>
    <row r="14" spans="1:23" ht="16.5" customHeight="1">
      <c r="D14" s="306"/>
      <c r="J14" s="194"/>
      <c r="K14" s="307"/>
      <c r="O14" s="308"/>
    </row>
    <row r="15" spans="1:23" ht="16.5" customHeight="1">
      <c r="D15" s="513" t="s">
        <v>238</v>
      </c>
      <c r="E15" s="514"/>
      <c r="F15" s="514"/>
      <c r="G15" s="514"/>
      <c r="H15" s="309"/>
      <c r="I15" s="225"/>
      <c r="J15" s="229" t="s">
        <v>205</v>
      </c>
      <c r="K15" s="548" t="s">
        <v>206</v>
      </c>
      <c r="L15" s="549"/>
      <c r="M15" s="550"/>
      <c r="N15" s="310"/>
      <c r="O15" s="304" t="str">
        <f>IF(J15="Elevé","Seul un degré de fiabilité élevé permet d'obtenir suffisamment d'assurance des Procédures Analytiques de Substance","Degré de fiabilité insuffisant -&gt; PAS inappropriées, veuillez mettre en œuvre d'autres procédures de contrôle !")</f>
        <v>Degré de fiabilité insuffisant -&gt; PAS inappropriées, veuillez mettre en œuvre d'autres procédures de contrôle !</v>
      </c>
      <c r="P15" s="304"/>
      <c r="Q15" s="304"/>
      <c r="R15" s="304"/>
      <c r="S15" s="304"/>
      <c r="T15" s="304"/>
      <c r="U15" s="304"/>
      <c r="V15" s="311"/>
      <c r="W15" s="311"/>
    </row>
    <row r="16" spans="1:23" ht="16.5" customHeight="1">
      <c r="D16" s="209" t="s">
        <v>228</v>
      </c>
      <c r="I16" s="226"/>
      <c r="J16" s="194"/>
      <c r="K16" s="551"/>
      <c r="L16" s="579"/>
      <c r="M16" s="553"/>
      <c r="O16" s="304"/>
      <c r="P16" s="304"/>
      <c r="Q16" s="304"/>
      <c r="R16" s="304"/>
      <c r="S16" s="304"/>
      <c r="T16" s="304"/>
      <c r="U16" s="304"/>
      <c r="V16" s="312"/>
      <c r="W16" s="312"/>
    </row>
    <row r="17" spans="3:16" ht="16.5" customHeight="1">
      <c r="D17" s="199" t="s">
        <v>215</v>
      </c>
      <c r="I17" s="227" t="s">
        <v>205</v>
      </c>
      <c r="J17" s="211">
        <f t="shared" ref="J17:J26" si="0">IF(I17="Elevé",4,IF(I17="Faible",1,2))</f>
        <v>2</v>
      </c>
      <c r="K17" s="551"/>
      <c r="L17" s="579"/>
      <c r="M17" s="553"/>
      <c r="O17" s="305" t="s">
        <v>207</v>
      </c>
    </row>
    <row r="18" spans="3:16" ht="16.5" customHeight="1">
      <c r="D18" s="199" t="s">
        <v>220</v>
      </c>
      <c r="I18" s="227" t="s">
        <v>205</v>
      </c>
      <c r="J18" s="211">
        <f t="shared" si="0"/>
        <v>2</v>
      </c>
      <c r="K18" s="551"/>
      <c r="L18" s="579"/>
      <c r="M18" s="553"/>
      <c r="O18" s="305" t="s">
        <v>221</v>
      </c>
    </row>
    <row r="19" spans="3:16" ht="16.5" customHeight="1">
      <c r="D19" s="199" t="s">
        <v>214</v>
      </c>
      <c r="I19" s="227" t="s">
        <v>205</v>
      </c>
      <c r="J19" s="211">
        <f t="shared" si="0"/>
        <v>2</v>
      </c>
      <c r="K19" s="551"/>
      <c r="L19" s="579"/>
      <c r="M19" s="553"/>
      <c r="O19" s="305" t="s">
        <v>208</v>
      </c>
    </row>
    <row r="20" spans="3:16" ht="16.5" customHeight="1">
      <c r="D20" s="199" t="s">
        <v>217</v>
      </c>
      <c r="I20" s="227" t="s">
        <v>205</v>
      </c>
      <c r="J20" s="211">
        <f t="shared" si="0"/>
        <v>2</v>
      </c>
      <c r="K20" s="551"/>
      <c r="L20" s="579"/>
      <c r="M20" s="553"/>
      <c r="O20" s="305"/>
    </row>
    <row r="21" spans="3:16" ht="16.5" customHeight="1">
      <c r="D21" s="199" t="s">
        <v>229</v>
      </c>
      <c r="I21" s="227" t="s">
        <v>205</v>
      </c>
      <c r="J21" s="211">
        <f t="shared" si="0"/>
        <v>2</v>
      </c>
      <c r="K21" s="551"/>
      <c r="L21" s="579"/>
      <c r="M21" s="553"/>
      <c r="O21" s="305" t="s">
        <v>219</v>
      </c>
    </row>
    <row r="22" spans="3:16" ht="16.5" customHeight="1">
      <c r="D22" s="199" t="s">
        <v>227</v>
      </c>
      <c r="I22" s="227" t="s">
        <v>205</v>
      </c>
      <c r="J22" s="211">
        <f t="shared" si="0"/>
        <v>2</v>
      </c>
      <c r="K22" s="551"/>
      <c r="L22" s="579"/>
      <c r="M22" s="553"/>
      <c r="O22" s="305"/>
    </row>
    <row r="23" spans="3:16" ht="16.5" customHeight="1">
      <c r="D23" s="199" t="s">
        <v>218</v>
      </c>
      <c r="I23" s="227" t="s">
        <v>205</v>
      </c>
      <c r="J23" s="211">
        <f t="shared" si="0"/>
        <v>2</v>
      </c>
      <c r="K23" s="551"/>
      <c r="L23" s="579"/>
      <c r="M23" s="553"/>
      <c r="O23" s="305"/>
    </row>
    <row r="24" spans="3:16" ht="16.5" customHeight="1">
      <c r="D24" s="199" t="s">
        <v>230</v>
      </c>
      <c r="I24" s="227" t="s">
        <v>205</v>
      </c>
      <c r="J24" s="211">
        <f t="shared" si="0"/>
        <v>2</v>
      </c>
      <c r="K24" s="551"/>
      <c r="L24" s="579"/>
      <c r="M24" s="553"/>
      <c r="O24" s="305"/>
    </row>
    <row r="25" spans="3:16" ht="16.5" customHeight="1">
      <c r="D25" s="199" t="s">
        <v>216</v>
      </c>
      <c r="I25" s="227" t="s">
        <v>205</v>
      </c>
      <c r="J25" s="211">
        <f t="shared" si="0"/>
        <v>2</v>
      </c>
      <c r="K25" s="551"/>
      <c r="L25" s="579"/>
      <c r="M25" s="553"/>
      <c r="O25" s="305" t="s">
        <v>210</v>
      </c>
    </row>
    <row r="26" spans="3:16" ht="16.5" customHeight="1">
      <c r="D26" s="200" t="s">
        <v>226</v>
      </c>
      <c r="E26" s="302"/>
      <c r="F26" s="302"/>
      <c r="G26" s="302"/>
      <c r="H26" s="302"/>
      <c r="I26" s="228" t="s">
        <v>205</v>
      </c>
      <c r="J26" s="211">
        <f t="shared" si="0"/>
        <v>2</v>
      </c>
      <c r="K26" s="554"/>
      <c r="L26" s="555"/>
      <c r="M26" s="556"/>
      <c r="O26" s="305"/>
    </row>
    <row r="27" spans="3:16" ht="16.5" customHeight="1">
      <c r="D27" s="296"/>
      <c r="E27" s="296"/>
      <c r="F27" s="296"/>
      <c r="G27" s="296"/>
      <c r="H27" s="296"/>
      <c r="I27" s="296"/>
      <c r="J27" s="296"/>
      <c r="K27" s="296"/>
      <c r="L27" s="296"/>
      <c r="M27" s="296"/>
      <c r="N27" s="296"/>
      <c r="O27" s="296"/>
    </row>
    <row r="28" spans="3:16" s="25" customFormat="1" ht="36.6" customHeight="1">
      <c r="C28" s="313"/>
      <c r="D28" s="562" t="s">
        <v>348</v>
      </c>
      <c r="E28" s="563"/>
      <c r="F28" s="563"/>
      <c r="G28" s="563"/>
      <c r="H28" s="563"/>
      <c r="I28" s="563"/>
      <c r="J28" s="230" t="s">
        <v>205</v>
      </c>
      <c r="K28" s="564" t="s">
        <v>206</v>
      </c>
      <c r="L28" s="565"/>
      <c r="M28" s="566"/>
      <c r="N28" s="313"/>
      <c r="O28" s="314">
        <f>IF(J28="Moyen","Pensez à mettre en oeuvre d'autres procédures de contrôle pour obtenir l'assurance recherchée",)</f>
        <v>0</v>
      </c>
      <c r="P28" s="313"/>
    </row>
    <row r="29" spans="3:16" s="25" customFormat="1">
      <c r="C29" s="313"/>
      <c r="D29" s="222"/>
      <c r="E29" s="222"/>
      <c r="F29" s="222"/>
      <c r="G29" s="222"/>
      <c r="H29" s="222"/>
      <c r="I29" s="222"/>
      <c r="J29" s="315"/>
      <c r="K29" s="567"/>
      <c r="L29" s="568"/>
      <c r="M29" s="569"/>
      <c r="N29" s="313"/>
      <c r="O29" s="305"/>
      <c r="P29" s="313"/>
    </row>
    <row r="30" spans="3:16" s="25" customFormat="1" ht="30" customHeight="1">
      <c r="C30" s="313"/>
      <c r="D30" s="575" t="s">
        <v>349</v>
      </c>
      <c r="E30" s="576"/>
      <c r="F30" s="576"/>
      <c r="G30" s="576"/>
      <c r="H30" s="576"/>
      <c r="I30" s="576"/>
      <c r="J30" s="230" t="s">
        <v>205</v>
      </c>
      <c r="K30" s="570"/>
      <c r="L30" s="571"/>
      <c r="M30" s="572"/>
      <c r="N30" s="313"/>
      <c r="O30" s="304">
        <f>IF(J28="Aucun",IF(J8="Elevé",IF(J30="Moyen","Les procédures de contrôle envisagées semblent insuffisantes pour couvrir le risque évalué d'anomalies significatives",IF(J30="Aucun","Les procédures de contrôle envisagées semblent insuffisantes pour couvrir le risque évalué d'anomalies significatives",)),),)</f>
        <v>0</v>
      </c>
      <c r="P30" s="313"/>
    </row>
    <row r="31" spans="3:16" ht="7.2" customHeight="1">
      <c r="L31" s="303"/>
      <c r="M31" s="303"/>
    </row>
    <row r="32" spans="3:16" ht="7.2" customHeight="1">
      <c r="L32" s="303"/>
      <c r="M32" s="303"/>
    </row>
    <row r="33" spans="3:23" ht="15.6">
      <c r="C33" s="298" t="s">
        <v>20</v>
      </c>
      <c r="D33" s="299" t="s">
        <v>90</v>
      </c>
      <c r="E33" s="299"/>
      <c r="F33" s="299"/>
      <c r="G33" s="299"/>
      <c r="H33" s="299"/>
      <c r="I33" s="299"/>
      <c r="J33" s="303"/>
      <c r="K33" s="303"/>
      <c r="L33" s="303"/>
      <c r="M33" s="303"/>
      <c r="N33" s="303"/>
      <c r="O33" s="303"/>
    </row>
    <row r="34" spans="3:23" ht="68.400000000000006" customHeight="1">
      <c r="C34" s="298"/>
      <c r="D34" s="588" t="s">
        <v>203</v>
      </c>
      <c r="E34" s="588"/>
      <c r="F34" s="588"/>
      <c r="G34" s="588"/>
      <c r="H34" s="588"/>
      <c r="I34" s="588"/>
      <c r="J34" s="588"/>
      <c r="K34" s="588"/>
      <c r="L34" s="588"/>
      <c r="M34" s="588"/>
      <c r="N34" s="303"/>
      <c r="O34" s="303"/>
    </row>
    <row r="35" spans="3:23" ht="15.6">
      <c r="C35" s="298"/>
      <c r="D35" s="299"/>
      <c r="E35" s="299"/>
      <c r="F35" s="299"/>
      <c r="G35" s="299"/>
      <c r="H35" s="299"/>
      <c r="I35" s="299"/>
      <c r="J35" s="303"/>
      <c r="K35" s="303"/>
      <c r="L35" s="303"/>
      <c r="M35" s="303"/>
      <c r="N35" s="303"/>
      <c r="O35" s="303"/>
    </row>
    <row r="36" spans="3:23" ht="15.6">
      <c r="C36" s="298"/>
      <c r="D36" s="299" t="s">
        <v>204</v>
      </c>
      <c r="E36" s="299"/>
      <c r="F36" s="299"/>
      <c r="G36" s="299"/>
      <c r="H36" s="299"/>
      <c r="I36" s="299"/>
      <c r="J36" s="303"/>
      <c r="K36" s="303"/>
      <c r="L36" s="303"/>
      <c r="M36" s="303"/>
      <c r="N36" s="303"/>
      <c r="O36" s="303"/>
    </row>
    <row r="37" spans="3:23" ht="41.4" customHeight="1">
      <c r="C37" s="298"/>
      <c r="D37" s="588" t="s">
        <v>249</v>
      </c>
      <c r="E37" s="588"/>
      <c r="F37" s="588"/>
      <c r="G37" s="588"/>
      <c r="H37" s="588"/>
      <c r="I37" s="588"/>
      <c r="J37" s="588"/>
      <c r="K37" s="588"/>
      <c r="L37" s="588"/>
      <c r="M37" s="588"/>
      <c r="N37" s="303"/>
      <c r="O37" s="303"/>
    </row>
    <row r="38" spans="3:23" ht="15.6">
      <c r="C38" s="298"/>
      <c r="D38" s="219" t="s">
        <v>246</v>
      </c>
      <c r="E38" s="316"/>
      <c r="F38" s="316"/>
      <c r="G38" s="316"/>
      <c r="H38" s="316"/>
      <c r="I38" s="316"/>
      <c r="J38" s="316"/>
      <c r="K38" s="316"/>
      <c r="L38" s="316"/>
      <c r="M38" s="316"/>
      <c r="N38" s="303"/>
      <c r="O38" s="303"/>
    </row>
    <row r="39" spans="3:23" ht="38.4" customHeight="1">
      <c r="C39" s="298"/>
      <c r="D39" s="588" t="s">
        <v>253</v>
      </c>
      <c r="E39" s="588"/>
      <c r="F39" s="588"/>
      <c r="G39" s="588"/>
      <c r="H39" s="588"/>
      <c r="I39" s="588"/>
      <c r="J39" s="588"/>
      <c r="K39" s="588"/>
      <c r="L39" s="588"/>
      <c r="M39" s="588"/>
      <c r="N39" s="303"/>
      <c r="O39" s="303"/>
    </row>
    <row r="40" spans="3:23" ht="44.25" customHeight="1">
      <c r="I40" s="317" t="s">
        <v>225</v>
      </c>
      <c r="J40" s="317" t="s">
        <v>231</v>
      </c>
      <c r="K40" s="548" t="s">
        <v>206</v>
      </c>
      <c r="L40" s="549"/>
      <c r="M40" s="550"/>
      <c r="O40" s="318" t="s">
        <v>252</v>
      </c>
    </row>
    <row r="41" spans="3:23" s="287" customFormat="1" ht="28.5" customHeight="1">
      <c r="C41" s="319"/>
      <c r="E41" s="559" t="s">
        <v>236</v>
      </c>
      <c r="F41" s="560"/>
      <c r="G41" s="560"/>
      <c r="H41" s="561"/>
      <c r="I41" s="220">
        <f>+ROUND(J41*Contexte!J9,-3)</f>
        <v>40000</v>
      </c>
      <c r="J41" s="231">
        <v>0.25</v>
      </c>
      <c r="K41" s="554"/>
      <c r="L41" s="555"/>
      <c r="M41" s="556"/>
      <c r="N41" s="308"/>
      <c r="O41" s="304">
        <f>IF(J41&gt;=30%,"Ce choix est-il cohérent avec votre conclusion sur le degré de fiabilité attendu des PAS ?",)</f>
        <v>0</v>
      </c>
    </row>
    <row r="42" spans="3:23">
      <c r="J42" s="208"/>
    </row>
    <row r="44" spans="3:23" ht="15" customHeight="1">
      <c r="C44" s="298" t="s">
        <v>21</v>
      </c>
      <c r="D44" s="299" t="s">
        <v>87</v>
      </c>
      <c r="E44" s="299"/>
      <c r="F44" s="299"/>
      <c r="G44" s="299"/>
      <c r="H44" s="299"/>
      <c r="I44" s="299"/>
      <c r="J44" s="303"/>
      <c r="K44" s="303"/>
      <c r="L44" s="320"/>
      <c r="M44" s="303"/>
      <c r="N44" s="303"/>
    </row>
    <row r="45" spans="3:23" ht="6" customHeight="1">
      <c r="C45" s="298"/>
      <c r="D45" s="299"/>
      <c r="E45" s="299"/>
      <c r="F45" s="299"/>
      <c r="G45" s="299"/>
      <c r="H45" s="299"/>
      <c r="I45" s="299"/>
      <c r="J45" s="303"/>
      <c r="K45" s="303"/>
      <c r="L45" s="320"/>
      <c r="M45" s="303"/>
      <c r="N45" s="303"/>
    </row>
    <row r="46" spans="3:23" s="25" customFormat="1" ht="93" customHeight="1">
      <c r="C46" s="321"/>
      <c r="D46" s="589" t="s">
        <v>105</v>
      </c>
      <c r="E46" s="590"/>
      <c r="F46" s="590"/>
      <c r="G46" s="590"/>
      <c r="H46" s="590"/>
      <c r="I46" s="590"/>
      <c r="J46" s="590"/>
      <c r="K46" s="590"/>
      <c r="L46" s="590"/>
      <c r="M46" s="591"/>
      <c r="N46"/>
      <c r="P46" s="322"/>
      <c r="Q46" s="322"/>
      <c r="R46" s="322"/>
      <c r="S46" s="322"/>
      <c r="T46" s="322"/>
      <c r="U46" s="322"/>
      <c r="V46" s="322"/>
      <c r="W46" s="322"/>
    </row>
    <row r="47" spans="3:23" s="25" customFormat="1" ht="6" customHeight="1">
      <c r="C47" s="321"/>
      <c r="D47" s="322"/>
      <c r="E47" s="322"/>
      <c r="F47" s="322"/>
      <c r="G47" s="322"/>
      <c r="H47" s="322"/>
      <c r="I47" s="322"/>
      <c r="J47" s="322"/>
      <c r="K47" s="322"/>
      <c r="L47" s="71"/>
      <c r="M47" s="71"/>
      <c r="N47"/>
      <c r="P47" s="323"/>
      <c r="Q47" s="323"/>
      <c r="R47" s="323"/>
      <c r="S47" s="323"/>
      <c r="T47" s="323"/>
      <c r="U47" s="323"/>
      <c r="V47" s="323"/>
      <c r="W47" s="323"/>
    </row>
    <row r="48" spans="3:23">
      <c r="D48" s="148" t="s">
        <v>258</v>
      </c>
      <c r="E48" s="324"/>
      <c r="F48" s="324"/>
      <c r="G48" s="325"/>
      <c r="H48" s="325"/>
      <c r="I48" s="325"/>
      <c r="J48" s="325"/>
      <c r="K48" s="325"/>
      <c r="L48" s="557" t="s">
        <v>257</v>
      </c>
      <c r="M48" s="558"/>
      <c r="O48" s="322"/>
      <c r="P48" s="322"/>
      <c r="Q48" s="322"/>
      <c r="R48" s="322"/>
      <c r="S48" s="322"/>
      <c r="T48" s="322"/>
    </row>
    <row r="49" spans="3:20">
      <c r="D49" s="149" t="s">
        <v>153</v>
      </c>
      <c r="E49" s="25" t="s">
        <v>66</v>
      </c>
      <c r="L49" s="580"/>
      <c r="M49" s="581"/>
      <c r="O49" s="322"/>
      <c r="P49" s="322"/>
      <c r="Q49" s="322"/>
      <c r="R49" s="322"/>
      <c r="S49" s="322"/>
      <c r="T49" s="322"/>
    </row>
    <row r="50" spans="3:20">
      <c r="D50" s="586"/>
      <c r="E50" s="25" t="s">
        <v>64</v>
      </c>
      <c r="L50" s="582"/>
      <c r="M50" s="583"/>
      <c r="O50" s="322"/>
      <c r="P50" s="322"/>
      <c r="Q50" s="322"/>
      <c r="R50" s="322"/>
      <c r="S50" s="322"/>
      <c r="T50" s="322"/>
    </row>
    <row r="51" spans="3:20">
      <c r="D51" s="586"/>
      <c r="E51" s="25" t="s">
        <v>68</v>
      </c>
      <c r="J51" s="287"/>
      <c r="K51" s="326"/>
      <c r="L51" s="582"/>
      <c r="M51" s="583"/>
    </row>
    <row r="52" spans="3:20">
      <c r="D52" s="586"/>
      <c r="E52" s="25" t="s">
        <v>67</v>
      </c>
      <c r="J52" s="287"/>
      <c r="K52" s="326"/>
      <c r="L52" s="582"/>
      <c r="M52" s="583"/>
    </row>
    <row r="53" spans="3:20" s="303" customFormat="1">
      <c r="C53" s="296"/>
      <c r="D53" s="587"/>
      <c r="E53" s="327" t="s">
        <v>65</v>
      </c>
      <c r="F53" s="302"/>
      <c r="G53" s="302"/>
      <c r="H53" s="302"/>
      <c r="I53" s="34"/>
      <c r="J53" s="158"/>
      <c r="K53" s="328"/>
      <c r="L53" s="584"/>
      <c r="M53" s="585"/>
    </row>
    <row r="56" spans="3:20" ht="15.6">
      <c r="C56" s="298" t="s">
        <v>69</v>
      </c>
      <c r="D56" s="299" t="s">
        <v>17</v>
      </c>
    </row>
    <row r="61" spans="3:20" ht="15" thickBot="1"/>
    <row r="62" spans="3:20" ht="15" customHeight="1" thickTop="1">
      <c r="C62" s="352"/>
      <c r="D62" s="353"/>
      <c r="E62" s="353"/>
      <c r="F62" s="353"/>
      <c r="G62" s="353"/>
      <c r="H62" s="353"/>
      <c r="I62" s="353"/>
      <c r="J62" s="353"/>
      <c r="K62" s="353"/>
      <c r="L62" s="160"/>
      <c r="M62" s="354"/>
    </row>
    <row r="63" spans="3:20">
      <c r="C63" s="355"/>
      <c r="E63" s="404" t="s">
        <v>118</v>
      </c>
      <c r="F63" s="620" t="s">
        <v>327</v>
      </c>
      <c r="G63" s="620"/>
      <c r="H63" s="620"/>
      <c r="I63" s="620"/>
      <c r="J63" s="620"/>
      <c r="K63" s="620"/>
      <c r="L63" s="287"/>
      <c r="M63" s="357"/>
    </row>
    <row r="64" spans="3:20">
      <c r="C64" s="355"/>
      <c r="E64" s="356" t="s">
        <v>107</v>
      </c>
      <c r="F64" s="275" t="s">
        <v>82</v>
      </c>
      <c r="G64" s="275" t="s">
        <v>79</v>
      </c>
      <c r="H64" s="275" t="s">
        <v>83</v>
      </c>
      <c r="I64" s="275"/>
      <c r="J64" s="275"/>
      <c r="K64" s="275"/>
      <c r="L64" s="287"/>
      <c r="M64" s="357"/>
    </row>
    <row r="65" spans="3:19" ht="16.5" customHeight="1">
      <c r="C65" s="361"/>
      <c r="D65" s="302"/>
      <c r="E65" s="86"/>
      <c r="F65" s="128"/>
      <c r="G65" s="128"/>
      <c r="H65" s="128"/>
      <c r="I65" s="90"/>
      <c r="J65" s="90"/>
      <c r="K65" s="90"/>
      <c r="L65" s="158"/>
      <c r="M65" s="362"/>
    </row>
    <row r="66" spans="3:19">
      <c r="C66" s="355"/>
      <c r="M66" s="363"/>
    </row>
    <row r="67" spans="3:19" ht="15.6">
      <c r="C67" s="118"/>
      <c r="D67" s="299" t="s">
        <v>328</v>
      </c>
      <c r="E67" s="299"/>
      <c r="F67" s="299"/>
      <c r="G67" s="299"/>
      <c r="H67" s="299"/>
      <c r="I67" s="299"/>
      <c r="J67" s="303"/>
      <c r="K67" s="303"/>
      <c r="L67" s="303"/>
      <c r="M67" s="119"/>
      <c r="N67" s="303"/>
      <c r="O67" s="303"/>
    </row>
    <row r="68" spans="3:19">
      <c r="C68" s="355"/>
      <c r="D68" s="296"/>
      <c r="E68" s="296"/>
      <c r="F68" s="296"/>
      <c r="G68" s="296"/>
      <c r="H68" s="296"/>
      <c r="I68" s="296"/>
      <c r="J68" s="296"/>
      <c r="K68" s="96" t="s">
        <v>329</v>
      </c>
      <c r="L68" s="621" t="s">
        <v>330</v>
      </c>
      <c r="M68" s="622"/>
      <c r="Q68" s="296"/>
      <c r="R68" s="296"/>
      <c r="S68" s="329"/>
    </row>
    <row r="69" spans="3:19">
      <c r="C69" s="355"/>
      <c r="D69" s="623" t="s">
        <v>331</v>
      </c>
      <c r="E69" s="624"/>
      <c r="F69" s="624"/>
      <c r="G69" s="624"/>
      <c r="H69" s="624"/>
      <c r="I69" s="624"/>
      <c r="J69" s="625"/>
      <c r="K69" s="405" t="s">
        <v>205</v>
      </c>
      <c r="L69" s="626">
        <f>IF(K69="OUI","A tester substantivement",)</f>
        <v>0</v>
      </c>
      <c r="M69" s="627"/>
      <c r="S69" s="308"/>
    </row>
    <row r="70" spans="3:19">
      <c r="C70" s="355"/>
      <c r="D70" s="406" t="s">
        <v>332</v>
      </c>
      <c r="E70" s="332"/>
      <c r="F70" s="332"/>
      <c r="G70" s="332"/>
      <c r="H70" s="332"/>
      <c r="I70" s="332"/>
      <c r="J70" s="407"/>
      <c r="K70" s="408" t="s">
        <v>205</v>
      </c>
      <c r="L70" s="628">
        <f>IF(K70="NON","A tester substantivement",)</f>
        <v>0</v>
      </c>
      <c r="M70" s="629"/>
      <c r="S70" s="308"/>
    </row>
    <row r="71" spans="3:19">
      <c r="C71" s="355"/>
      <c r="D71" s="630" t="s">
        <v>333</v>
      </c>
      <c r="E71" s="631"/>
      <c r="F71" s="631"/>
      <c r="G71" s="631"/>
      <c r="H71" s="631"/>
      <c r="I71" s="631"/>
      <c r="J71" s="632"/>
      <c r="K71" s="408" t="s">
        <v>205</v>
      </c>
      <c r="L71" s="628">
        <f>IF(K71="NON","A tester substantivement",)</f>
        <v>0</v>
      </c>
      <c r="M71" s="629"/>
      <c r="S71" s="308"/>
    </row>
    <row r="72" spans="3:19">
      <c r="C72" s="355"/>
      <c r="D72" s="633" t="s">
        <v>334</v>
      </c>
      <c r="E72" s="634"/>
      <c r="F72" s="634"/>
      <c r="G72" s="634"/>
      <c r="H72" s="634"/>
      <c r="I72" s="634"/>
      <c r="J72" s="635"/>
      <c r="K72" s="409" t="s">
        <v>205</v>
      </c>
      <c r="L72" s="636">
        <f>IF(K72="NON","A tester substantivement",)</f>
        <v>0</v>
      </c>
      <c r="M72" s="637"/>
      <c r="S72" s="308"/>
    </row>
    <row r="73" spans="3:19">
      <c r="C73" s="355"/>
      <c r="D73" s="410"/>
      <c r="E73" s="410"/>
      <c r="F73" s="410"/>
      <c r="G73" s="410"/>
      <c r="H73" s="410"/>
      <c r="I73" s="410"/>
      <c r="J73" s="410"/>
      <c r="K73" s="411"/>
      <c r="L73" s="412"/>
      <c r="M73" s="413"/>
      <c r="S73" s="308"/>
    </row>
    <row r="74" spans="3:19">
      <c r="C74" s="355"/>
      <c r="D74" s="410"/>
      <c r="E74" s="410"/>
      <c r="F74" s="410"/>
      <c r="G74" s="410"/>
      <c r="H74" s="410"/>
      <c r="I74" s="410"/>
      <c r="J74" s="410"/>
      <c r="K74" s="414" t="s">
        <v>15</v>
      </c>
      <c r="L74" s="414" t="s">
        <v>16</v>
      </c>
      <c r="M74" s="415" t="s">
        <v>86</v>
      </c>
      <c r="S74" s="308"/>
    </row>
    <row r="75" spans="3:19">
      <c r="C75" s="355"/>
      <c r="D75" s="617" t="s">
        <v>335</v>
      </c>
      <c r="E75" s="618"/>
      <c r="F75" s="618"/>
      <c r="G75" s="618"/>
      <c r="H75" s="618"/>
      <c r="I75" s="618"/>
      <c r="J75" s="619"/>
      <c r="K75" s="405">
        <v>7700000</v>
      </c>
      <c r="L75" s="416">
        <v>7300000</v>
      </c>
      <c r="M75" s="417">
        <f>+K75-L75</f>
        <v>400000</v>
      </c>
      <c r="S75" s="308"/>
    </row>
    <row r="76" spans="3:19">
      <c r="C76" s="355"/>
      <c r="D76" s="418" t="s">
        <v>336</v>
      </c>
      <c r="E76" s="419"/>
      <c r="F76" s="419"/>
      <c r="G76" s="419"/>
      <c r="H76" s="419"/>
      <c r="I76" s="419"/>
      <c r="J76" s="420"/>
      <c r="K76" s="408">
        <v>0</v>
      </c>
      <c r="L76" s="421">
        <v>38651.69</v>
      </c>
      <c r="M76" s="422">
        <f t="shared" ref="M76:M80" si="1">+K76-L76</f>
        <v>-38651.69</v>
      </c>
      <c r="S76" s="308"/>
    </row>
    <row r="77" spans="3:19">
      <c r="C77" s="355"/>
      <c r="D77" s="638" t="s">
        <v>337</v>
      </c>
      <c r="E77" s="639"/>
      <c r="F77" s="639"/>
      <c r="G77" s="639"/>
      <c r="H77" s="639"/>
      <c r="I77" s="639"/>
      <c r="J77" s="640"/>
      <c r="K77" s="408">
        <v>500000</v>
      </c>
      <c r="L77" s="423"/>
      <c r="M77" s="422"/>
      <c r="S77" s="308"/>
    </row>
    <row r="78" spans="3:19">
      <c r="C78" s="355"/>
      <c r="D78" s="638" t="s">
        <v>338</v>
      </c>
      <c r="E78" s="639"/>
      <c r="F78" s="639"/>
      <c r="G78" s="639"/>
      <c r="H78" s="639"/>
      <c r="I78" s="639"/>
      <c r="J78" s="640"/>
      <c r="K78" s="408">
        <v>0</v>
      </c>
      <c r="L78" s="423"/>
      <c r="M78" s="422"/>
      <c r="S78" s="308"/>
    </row>
    <row r="79" spans="3:19">
      <c r="C79" s="355"/>
      <c r="D79" s="638" t="s">
        <v>339</v>
      </c>
      <c r="E79" s="639"/>
      <c r="F79" s="639"/>
      <c r="G79" s="639"/>
      <c r="H79" s="639"/>
      <c r="I79" s="639"/>
      <c r="J79" s="640"/>
      <c r="K79" s="408">
        <v>30000</v>
      </c>
      <c r="L79" s="423"/>
      <c r="M79" s="422"/>
      <c r="O79" s="372"/>
      <c r="S79" s="308"/>
    </row>
    <row r="80" spans="3:19">
      <c r="C80" s="355"/>
      <c r="D80" s="348" t="s">
        <v>340</v>
      </c>
      <c r="E80" s="349"/>
      <c r="F80" s="424"/>
      <c r="G80" s="424"/>
      <c r="H80" s="425"/>
      <c r="I80" s="425"/>
      <c r="J80" s="425"/>
      <c r="K80" s="409">
        <v>300000</v>
      </c>
      <c r="L80" s="426">
        <v>350000</v>
      </c>
      <c r="M80" s="427">
        <f t="shared" si="1"/>
        <v>-50000</v>
      </c>
      <c r="O80" s="372"/>
      <c r="S80" s="308"/>
    </row>
    <row r="81" spans="3:19">
      <c r="C81" s="355"/>
      <c r="D81" s="428" t="s">
        <v>341</v>
      </c>
      <c r="E81" s="428"/>
      <c r="F81" s="429"/>
      <c r="G81" s="429"/>
      <c r="H81" s="430"/>
      <c r="I81" s="430"/>
      <c r="J81" s="430"/>
      <c r="K81" s="431">
        <f>+IFERROR(K80/(K75-K76),)</f>
        <v>3.896103896103896E-2</v>
      </c>
      <c r="L81" s="431">
        <f>+IFERROR(L80/(L75-L76),)</f>
        <v>4.8200414724355788E-2</v>
      </c>
      <c r="M81" s="432"/>
      <c r="O81" s="372"/>
      <c r="S81" s="308"/>
    </row>
    <row r="82" spans="3:19">
      <c r="C82" s="355"/>
      <c r="M82" s="119"/>
    </row>
    <row r="83" spans="3:19" ht="15.6">
      <c r="C83" s="118"/>
      <c r="D83" s="299" t="s">
        <v>103</v>
      </c>
      <c r="E83" s="299"/>
      <c r="F83" s="299"/>
      <c r="G83" s="299"/>
      <c r="H83" s="299"/>
      <c r="I83" s="299"/>
      <c r="J83" s="303"/>
      <c r="K83" s="303"/>
      <c r="L83" s="303"/>
      <c r="M83" s="119"/>
      <c r="N83" s="303"/>
      <c r="O83" s="303"/>
    </row>
    <row r="84" spans="3:19">
      <c r="C84" s="355"/>
      <c r="D84" s="296"/>
      <c r="E84" s="296"/>
      <c r="F84" s="296"/>
      <c r="G84" s="296"/>
      <c r="H84" s="296"/>
      <c r="I84" s="96" t="s">
        <v>16</v>
      </c>
      <c r="J84" s="96" t="s">
        <v>108</v>
      </c>
      <c r="K84" s="96" t="s">
        <v>146</v>
      </c>
      <c r="L84" s="97" t="s">
        <v>111</v>
      </c>
      <c r="M84" s="188" t="s">
        <v>113</v>
      </c>
      <c r="Q84" s="296"/>
      <c r="R84" s="296"/>
      <c r="S84" s="329"/>
    </row>
    <row r="85" spans="3:19" ht="16.5" customHeight="1">
      <c r="C85" s="355"/>
      <c r="D85" s="433" t="s">
        <v>342</v>
      </c>
      <c r="E85" s="259" t="s">
        <v>343</v>
      </c>
      <c r="F85" s="259"/>
      <c r="G85" s="259"/>
      <c r="H85" s="271"/>
      <c r="I85" s="272">
        <v>4204673.9400000004</v>
      </c>
      <c r="J85" s="98">
        <f>IFERROR(I85+K77-K79-(K75-K76-K77/2+K78/2)*L81,)</f>
        <v>4315580.8503035493</v>
      </c>
      <c r="K85" s="272">
        <v>4300000</v>
      </c>
      <c r="L85" s="99">
        <f>+K85-J85</f>
        <v>-15580.85030354932</v>
      </c>
      <c r="M85" s="364" t="str">
        <f>IF(ABS(L85)&gt;$I$41,"NON","OK")</f>
        <v>OK</v>
      </c>
      <c r="S85" s="308"/>
    </row>
    <row r="86" spans="3:19" ht="16.5" customHeight="1">
      <c r="C86" s="355"/>
      <c r="D86" s="434">
        <v>630</v>
      </c>
      <c r="E86" s="368" t="s">
        <v>344</v>
      </c>
      <c r="F86" s="368"/>
      <c r="G86" s="368"/>
      <c r="H86" s="369"/>
      <c r="I86" s="104">
        <f>+L80</f>
        <v>350000</v>
      </c>
      <c r="J86" s="104">
        <f>IFERROR(L81*(K75-K77/2+K78/2),)</f>
        <v>359093.08969645062</v>
      </c>
      <c r="K86" s="105">
        <f>+K80</f>
        <v>300000</v>
      </c>
      <c r="L86" s="106">
        <f t="shared" ref="L86" si="2">+K86-J86</f>
        <v>-59093.089696450625</v>
      </c>
      <c r="M86" s="380" t="str">
        <f>IF(ABS(L86)&gt;$I$41,"NON","OK")</f>
        <v>NON</v>
      </c>
      <c r="S86" s="308"/>
    </row>
    <row r="87" spans="3:19">
      <c r="C87" s="355"/>
      <c r="M87" s="363"/>
    </row>
    <row r="88" spans="3:19" ht="15.6">
      <c r="C88" s="355"/>
      <c r="D88" s="299" t="s">
        <v>112</v>
      </c>
      <c r="G88" s="372" t="s">
        <v>114</v>
      </c>
      <c r="M88" s="363"/>
    </row>
    <row r="89" spans="3:19">
      <c r="C89" s="355"/>
      <c r="D89" s="302" t="s">
        <v>115</v>
      </c>
      <c r="E89" s="302"/>
      <c r="F89" s="302"/>
      <c r="G89" s="302"/>
      <c r="H89" s="302"/>
      <c r="I89" s="302"/>
      <c r="J89" s="302"/>
      <c r="K89" s="302"/>
      <c r="L89" s="302"/>
      <c r="M89" s="363"/>
    </row>
    <row r="90" spans="3:19">
      <c r="C90" s="355"/>
      <c r="D90" s="580"/>
      <c r="E90" s="603"/>
      <c r="F90" s="603"/>
      <c r="G90" s="603"/>
      <c r="H90" s="603"/>
      <c r="I90" s="603"/>
      <c r="J90" s="603"/>
      <c r="K90" s="603"/>
      <c r="L90" s="581"/>
      <c r="M90" s="363"/>
    </row>
    <row r="91" spans="3:19">
      <c r="C91" s="355"/>
      <c r="D91" s="584"/>
      <c r="E91" s="604"/>
      <c r="F91" s="604"/>
      <c r="G91" s="604"/>
      <c r="H91" s="604"/>
      <c r="I91" s="604"/>
      <c r="J91" s="604"/>
      <c r="K91" s="604"/>
      <c r="L91" s="585"/>
      <c r="M91" s="363"/>
    </row>
    <row r="92" spans="3:19">
      <c r="C92" s="373"/>
      <c r="M92" s="363"/>
    </row>
    <row r="93" spans="3:19" ht="15.6">
      <c r="C93" s="355"/>
      <c r="D93" s="299" t="s">
        <v>117</v>
      </c>
      <c r="M93" s="363"/>
    </row>
    <row r="94" spans="3:19">
      <c r="C94" s="355"/>
      <c r="D94" s="580"/>
      <c r="E94" s="603"/>
      <c r="F94" s="603"/>
      <c r="G94" s="603"/>
      <c r="H94" s="603"/>
      <c r="I94" s="603"/>
      <c r="J94" s="603"/>
      <c r="K94" s="603"/>
      <c r="L94" s="581"/>
      <c r="M94" s="363"/>
    </row>
    <row r="95" spans="3:19">
      <c r="C95" s="355"/>
      <c r="D95" s="584"/>
      <c r="E95" s="604"/>
      <c r="F95" s="604"/>
      <c r="G95" s="604"/>
      <c r="H95" s="604"/>
      <c r="I95" s="604"/>
      <c r="J95" s="604"/>
      <c r="K95" s="604"/>
      <c r="L95" s="585"/>
      <c r="M95" s="363"/>
    </row>
    <row r="96" spans="3:19" ht="15" thickBot="1">
      <c r="C96" s="374"/>
      <c r="D96" s="375"/>
      <c r="E96" s="375"/>
      <c r="F96" s="375"/>
      <c r="G96" s="375"/>
      <c r="H96" s="375"/>
      <c r="I96" s="375"/>
      <c r="J96" s="375"/>
      <c r="K96" s="375"/>
      <c r="L96" s="375"/>
      <c r="M96" s="376"/>
    </row>
    <row r="97" ht="15" thickTop="1"/>
  </sheetData>
  <sheetProtection formatRows="0"/>
  <mergeCells count="37">
    <mergeCell ref="D77:J77"/>
    <mergeCell ref="D78:J78"/>
    <mergeCell ref="D79:J79"/>
    <mergeCell ref="D90:L91"/>
    <mergeCell ref="D94:L95"/>
    <mergeCell ref="D75:J75"/>
    <mergeCell ref="L49:M53"/>
    <mergeCell ref="D50:D53"/>
    <mergeCell ref="F63:K63"/>
    <mergeCell ref="L68:M68"/>
    <mergeCell ref="D69:J69"/>
    <mergeCell ref="L69:M69"/>
    <mergeCell ref="L70:M70"/>
    <mergeCell ref="D71:J71"/>
    <mergeCell ref="L71:M71"/>
    <mergeCell ref="D72:J72"/>
    <mergeCell ref="L72:M72"/>
    <mergeCell ref="L48:M48"/>
    <mergeCell ref="D15:G15"/>
    <mergeCell ref="K15:M26"/>
    <mergeCell ref="D28:I28"/>
    <mergeCell ref="K28:M30"/>
    <mergeCell ref="D30:I30"/>
    <mergeCell ref="D34:M34"/>
    <mergeCell ref="D37:M37"/>
    <mergeCell ref="D39:M39"/>
    <mergeCell ref="K40:M41"/>
    <mergeCell ref="E41:H41"/>
    <mergeCell ref="D46:M46"/>
    <mergeCell ref="D8:G8"/>
    <mergeCell ref="K8:M13"/>
    <mergeCell ref="D9:H9"/>
    <mergeCell ref="C1:G1"/>
    <mergeCell ref="L1:M1"/>
    <mergeCell ref="C2:D2"/>
    <mergeCell ref="L2:M2"/>
    <mergeCell ref="A4:M4"/>
  </mergeCells>
  <conditionalFormatting sqref="M85:M86">
    <cfRule type="containsText" dxfId="15" priority="23" operator="containsText" text="NON">
      <formula>NOT(ISERROR(SEARCH("NON",M85)))</formula>
    </cfRule>
  </conditionalFormatting>
  <conditionalFormatting sqref="O8">
    <cfRule type="containsText" dxfId="14" priority="22" operator="containsText" text="Seul un risque faible permet d'obtenir suffisamment d'assurance des Procédures Analytiques de Substance">
      <formula>NOT(ISERROR(SEARCH("Seul un risque faible permet d'obtenir suffisamment d'assurance des Procédures Analytiques de Substance",O8)))</formula>
    </cfRule>
  </conditionalFormatting>
  <conditionalFormatting sqref="O15:U16">
    <cfRule type="containsText" dxfId="13" priority="21"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Substance",O15)))</formula>
    </cfRule>
  </conditionalFormatting>
  <conditionalFormatting sqref="O41">
    <cfRule type="containsText" dxfId="12" priority="20" operator="containsText" text="Seul un risque faible permet de mettre en œuvre des Procédures Analytiques de Substance">
      <formula>NOT(ISERROR(SEARCH("Seul un risque faible permet de mettre en œuvre des Procédures Analytiques de Substance",O41)))</formula>
    </cfRule>
  </conditionalFormatting>
  <conditionalFormatting sqref="O30">
    <cfRule type="containsText" dxfId="11" priority="16"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Substance",O30)))</formula>
    </cfRule>
  </conditionalFormatting>
  <conditionalFormatting sqref="J30">
    <cfRule type="containsText" dxfId="10" priority="13" operator="containsText" text="Elevé">
      <formula>NOT(ISERROR(SEARCH("Elevé",J30)))</formula>
    </cfRule>
    <cfRule type="containsText" dxfId="9" priority="14" operator="containsText" text="Moyen">
      <formula>NOT(ISERROR(SEARCH("Moyen",J30)))</formula>
    </cfRule>
    <cfRule type="containsText" dxfId="8" priority="15" operator="containsText" text="Aucun">
      <formula>NOT(ISERROR(SEARCH("Aucun",J30)))</formula>
    </cfRule>
  </conditionalFormatting>
  <conditionalFormatting sqref="O28">
    <cfRule type="containsText" dxfId="7" priority="12"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Substance",O28)))</formula>
    </cfRule>
  </conditionalFormatting>
  <conditionalFormatting sqref="J15">
    <cfRule type="containsText" dxfId="6" priority="6" operator="containsText" text="Faible">
      <formula>NOT(ISERROR(SEARCH("Faible",J15)))</formula>
    </cfRule>
    <cfRule type="containsText" dxfId="5" priority="7" operator="containsText" text="Elevé">
      <formula>NOT(ISERROR(SEARCH("Elevé",J15)))</formula>
    </cfRule>
  </conditionalFormatting>
  <conditionalFormatting sqref="J8">
    <cfRule type="containsText" dxfId="4" priority="4" operator="containsText" text="Faible">
      <formula>NOT(ISERROR(SEARCH("Faible",J8)))</formula>
    </cfRule>
    <cfRule type="containsText" dxfId="3" priority="5" operator="containsText" text="Elevé">
      <formula>NOT(ISERROR(SEARCH("Elevé",J8)))</formula>
    </cfRule>
  </conditionalFormatting>
  <conditionalFormatting sqref="J28">
    <cfRule type="containsText" dxfId="2" priority="1" operator="containsText" text="Elevé">
      <formula>NOT(ISERROR(SEARCH("Elevé",J28)))</formula>
    </cfRule>
    <cfRule type="containsText" dxfId="1" priority="2" operator="containsText" text="Moyen">
      <formula>NOT(ISERROR(SEARCH("Moyen",J28)))</formula>
    </cfRule>
    <cfRule type="containsText" dxfId="0" priority="3" operator="containsText" text="Aucun">
      <formula>NOT(ISERROR(SEARCH("Aucun",J28)))</formula>
    </cfRule>
  </conditionalFormatting>
  <dataValidations count="9">
    <dataValidation type="list" allowBlank="1" showInputMessage="1" showErrorMessage="1" sqref="K73" xr:uid="{E00A1618-A4CD-4A59-8389-B869D34A7906}">
      <formula1>#REF!</formula1>
    </dataValidation>
    <dataValidation type="list" allowBlank="1" showInputMessage="1" showErrorMessage="1" sqref="K69" xr:uid="{2E55808E-BAA7-4FC6-B746-7F11B709B334}">
      <formula1>"Votre choix ?,OUI,NON"</formula1>
    </dataValidation>
    <dataValidation type="list" allowBlank="1" showInputMessage="1" showErrorMessage="1" sqref="K70:K72" xr:uid="{C00C9D88-A14A-4A38-B3D3-65E70C14F3B4}">
      <formula1>"OUI,NON"</formula1>
    </dataValidation>
    <dataValidation type="list" allowBlank="1" showInputMessage="1" showErrorMessage="1" sqref="J30" xr:uid="{BEF547D4-7E7C-495E-96CD-EEFE4C1EFF31}">
      <formula1>"Votre choix ?,Moyen,Elevé,Aucun"</formula1>
    </dataValidation>
    <dataValidation type="list" allowBlank="1" showInputMessage="1" showErrorMessage="1" sqref="J15 J8" xr:uid="{32B56691-87B1-4E06-9151-47E2D9B6F17B}">
      <formula1>"Votre choix ?,Faible,Elevé"</formula1>
    </dataValidation>
    <dataValidation type="list" allowBlank="1" showInputMessage="1" showErrorMessage="1" sqref="I17:I26 I11:I13" xr:uid="{8D717A80-C2B9-45DB-8AC1-9B207291F67A}">
      <formula1>"Votre choix ?,Faible,Neutre,Elevé"</formula1>
    </dataValidation>
    <dataValidation type="list" allowBlank="1" showInputMessage="1" showErrorMessage="1" sqref="I14" xr:uid="{21C1D0B6-3852-4506-AB52-3AE1CC410F0C}">
      <formula1>#REF!</formula1>
    </dataValidation>
    <dataValidation type="list" allowBlank="1" showInputMessage="1" showErrorMessage="1" sqref="J28" xr:uid="{A74034BB-6D9A-49C5-B739-9F28693C73C6}">
      <formula1>"Votre choix ?,Moyen,Elevé"</formula1>
    </dataValidation>
    <dataValidation type="list" allowBlank="1" showInputMessage="1" showErrorMessage="1" sqref="F64:K64" xr:uid="{DE9658A8-0B55-4887-ADE4-2A628D31525B}">
      <formula1>"Exhaustivité,Existence,Evaluation,Imputation,Exactitude,Cut-off"</formula1>
    </dataValidation>
  </dataValidations>
  <hyperlinks>
    <hyperlink ref="D38" location="'Ecart acceptable'!A1" display="'Ecart acceptable'!A1" xr:uid="{2AC69B8C-5727-40E8-847C-61F986EC07B7}"/>
  </hyperlinks>
  <printOptions horizontalCentered="1"/>
  <pageMargins left="0.19685039370078741" right="0.19685039370078741" top="0.19685039370078741" bottom="0.59055118110236227" header="0.19685039370078741" footer="0.19685039370078741"/>
  <pageSetup paperSize="9" scale="65" orientation="portrait" horizontalDpi="300" verticalDpi="300" r:id="rId1"/>
  <headerFooter>
    <oddFooter>&amp;L&amp;F- &amp;A&amp;C&amp;P/&amp;N&amp;R&amp;D</oddFooter>
  </headerFooter>
  <rowBreaks count="1" manualBreakCount="1">
    <brk id="55" max="16383" man="1"/>
  </rowBreaks>
  <ignoredErrors>
    <ignoredError sqref="L69:M72"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FE38-6F2A-4471-83DD-27029D35B2CF}">
  <sheetPr>
    <pageSetUpPr fitToPage="1"/>
  </sheetPr>
  <dimension ref="A1:AF5"/>
  <sheetViews>
    <sheetView showGridLines="0" showZeros="0" zoomScale="70" zoomScaleNormal="70" workbookViewId="0"/>
  </sheetViews>
  <sheetFormatPr defaultRowHeight="14.4"/>
  <sheetData>
    <row r="1" spans="1:32">
      <c r="A1" s="216" t="s">
        <v>242</v>
      </c>
    </row>
    <row r="2" spans="1:32">
      <c r="A2" s="217" t="s">
        <v>243</v>
      </c>
    </row>
    <row r="3" spans="1:32">
      <c r="A3" s="218" t="s">
        <v>244</v>
      </c>
    </row>
    <row r="4" spans="1:32">
      <c r="A4" s="218"/>
    </row>
    <row r="5" spans="1:32" ht="63" customHeight="1">
      <c r="A5" s="641" t="s">
        <v>245</v>
      </c>
      <c r="B5" s="641"/>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row>
  </sheetData>
  <sheetProtection sheet="1" objects="1" scenarios="1"/>
  <mergeCells count="1">
    <mergeCell ref="A5:AF5"/>
  </mergeCells>
  <hyperlinks>
    <hyperlink ref="A1" r:id="rId1" xr:uid="{BB37C7D1-7E89-4A07-A21C-92A6F3276009}"/>
  </hyperlinks>
  <pageMargins left="0.19685039370078741" right="0.19685039370078741" top="0.19685039370078741" bottom="0.59055118110236227" header="0.19685039370078741" footer="0.19685039370078741"/>
  <pageSetup paperSize="9" scale="35" fitToHeight="0" orientation="portrait" verticalDpi="300" r:id="rId2"/>
  <headerFooter>
    <oddFooter>&amp;L&amp;F - &amp;A&amp;C&amp;P/&amp;N&amp;R&amp;D</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15" ma:contentTypeDescription="Create a new document." ma:contentTypeScope="" ma:versionID="bd9e09de803e8561fea495414343f6c0">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e3ddfb716f0a08eca55f4fdb8fa32a08"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element ref="ns2:n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nb" ma:index="22" nillable="true" ma:displayName="nb" ma:format="Dropdown" ma:internalName="nb"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fbeelding xmlns="86d8d313-957f-44b4-bb66-f96f0d40e904" xsi:nil="true"/>
    <nb xmlns="86d8d313-957f-44b4-bb66-f96f0d40e9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6185AB-137A-4D54-ACEF-AB61C9E5D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837747-0E5F-4707-9144-C032CB06AFD9}">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fd897ffd-7992-4555-bfd3-83684af39e79"/>
    <ds:schemaRef ds:uri="86d8d313-957f-44b4-bb66-f96f0d40e904"/>
  </ds:schemaRefs>
</ds:datastoreItem>
</file>

<file path=customXml/itemProps3.xml><?xml version="1.0" encoding="utf-8"?>
<ds:datastoreItem xmlns:ds="http://schemas.openxmlformats.org/officeDocument/2006/customXml" ds:itemID="{B9B7EF19-D6A1-45C6-9D65-62C138DB58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vt:lpstr>
      <vt:lpstr>ISA mémo</vt:lpstr>
      <vt:lpstr>Contexte</vt:lpstr>
      <vt:lpstr>Achats</vt:lpstr>
      <vt:lpstr>Ventes</vt:lpstr>
      <vt:lpstr>Payroll</vt:lpstr>
      <vt:lpstr>Immo</vt:lpstr>
      <vt:lpstr>Ecart acceptable</vt:lpstr>
      <vt:lpstr>Achats!Print_Area</vt:lpstr>
      <vt:lpstr>Contexte!Print_Area</vt:lpstr>
      <vt:lpstr>Immo!Print_Area</vt:lpstr>
      <vt:lpstr>INTRO!Print_Area</vt:lpstr>
      <vt:lpstr>Payroll!Print_Area</vt:lpstr>
      <vt:lpstr>Ventes!Print_Area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 Bollen</dc:creator>
  <cp:lastModifiedBy>Quintart Stéphanie</cp:lastModifiedBy>
  <cp:lastPrinted>2021-11-24T16:01:55Z</cp:lastPrinted>
  <dcterms:created xsi:type="dcterms:W3CDTF">2019-05-16T13:33:59Z</dcterms:created>
  <dcterms:modified xsi:type="dcterms:W3CDTF">2022-01-11T14:54:51Z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ies>
</file>