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irebelgium.sharepoint.com/Documents/VAKTECHNIEK/_WIP THEMAs/ISA TOOLS-WG ISA&amp;ISQC/2020 Outils audit ISA efficient/2021.12.13-outil5-PAS/"/>
    </mc:Choice>
  </mc:AlternateContent>
  <xr:revisionPtr revIDLastSave="0" documentId="8_{F8C52CFD-1C10-4D65-9741-8B3278520E5B}" xr6:coauthVersionLast="47" xr6:coauthVersionMax="47" xr10:uidLastSave="{00000000-0000-0000-0000-000000000000}"/>
  <bookViews>
    <workbookView xWindow="28680" yWindow="-120" windowWidth="29040" windowHeight="15840" activeTab="3" xr2:uid="{00000000-000D-0000-FFFF-FFFF00000000}"/>
  </bookViews>
  <sheets>
    <sheet name="INTRO" sheetId="3" r:id="rId1"/>
    <sheet name="ISA mémo" sheetId="4" r:id="rId2"/>
    <sheet name="Revue analytique générale" sheetId="1" r:id="rId3"/>
    <sheet name="Ecart acceptable" sheetId="2" r:id="rId4"/>
  </sheets>
  <definedNames>
    <definedName name="_xlnm._FilterDatabase" localSheetId="2" hidden="1">'Revue analytique générale'!$A$21:$N$233</definedName>
    <definedName name="_xlnm.Print_Area" localSheetId="0">INTRO!$A:$C</definedName>
    <definedName name="_xlnm.Print_Titles" localSheetId="2">'Revue analytique générale'!$21:$22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8" i="1" l="1"/>
  <c r="K68" i="1" s="1"/>
  <c r="F68" i="1"/>
  <c r="G68" i="1" s="1"/>
  <c r="L68" i="1" s="1"/>
  <c r="J67" i="1"/>
  <c r="K67" i="1" s="1"/>
  <c r="F67" i="1"/>
  <c r="G67" i="1" s="1"/>
  <c r="L67" i="1" s="1"/>
  <c r="J66" i="1"/>
  <c r="K66" i="1" s="1"/>
  <c r="F66" i="1"/>
  <c r="G66" i="1" s="1"/>
  <c r="L66" i="1" s="1"/>
  <c r="K65" i="1"/>
  <c r="J65" i="1"/>
  <c r="F65" i="1"/>
  <c r="G65" i="1" s="1"/>
  <c r="L65" i="1" s="1"/>
  <c r="J64" i="1"/>
  <c r="K64" i="1" s="1"/>
  <c r="F64" i="1"/>
  <c r="G64" i="1" s="1"/>
  <c r="L64" i="1" s="1"/>
  <c r="J63" i="1"/>
  <c r="K63" i="1" s="1"/>
  <c r="F63" i="1"/>
  <c r="G63" i="1" s="1"/>
  <c r="L63" i="1" s="1"/>
  <c r="J62" i="1"/>
  <c r="K62" i="1" s="1"/>
  <c r="F62" i="1"/>
  <c r="G62" i="1" s="1"/>
  <c r="L62" i="1" s="1"/>
  <c r="J61" i="1"/>
  <c r="K61" i="1" s="1"/>
  <c r="F61" i="1"/>
  <c r="G61" i="1" s="1"/>
  <c r="L61" i="1" s="1"/>
  <c r="J60" i="1"/>
  <c r="K60" i="1" s="1"/>
  <c r="F60" i="1"/>
  <c r="G60" i="1" s="1"/>
  <c r="L60" i="1" s="1"/>
  <c r="K59" i="1"/>
  <c r="J59" i="1"/>
  <c r="F59" i="1"/>
  <c r="G59" i="1" s="1"/>
  <c r="L59" i="1" s="1"/>
  <c r="J58" i="1"/>
  <c r="K58" i="1" s="1"/>
  <c r="F58" i="1"/>
  <c r="G58" i="1" s="1"/>
  <c r="L58" i="1" s="1"/>
  <c r="J57" i="1"/>
  <c r="K57" i="1" s="1"/>
  <c r="F57" i="1"/>
  <c r="G57" i="1" s="1"/>
  <c r="L57" i="1" s="1"/>
  <c r="J56" i="1"/>
  <c r="K56" i="1" s="1"/>
  <c r="F56" i="1"/>
  <c r="G56" i="1" s="1"/>
  <c r="L56" i="1" s="1"/>
  <c r="J55" i="1"/>
  <c r="K55" i="1" s="1"/>
  <c r="F55" i="1"/>
  <c r="G55" i="1" s="1"/>
  <c r="L55" i="1" s="1"/>
  <c r="J54" i="1"/>
  <c r="K54" i="1" s="1"/>
  <c r="F54" i="1"/>
  <c r="G54" i="1" s="1"/>
  <c r="L54" i="1" s="1"/>
  <c r="K53" i="1"/>
  <c r="J53" i="1"/>
  <c r="F53" i="1"/>
  <c r="G53" i="1" s="1"/>
  <c r="L53" i="1" s="1"/>
  <c r="J118" i="1"/>
  <c r="K118" i="1" s="1"/>
  <c r="F118" i="1"/>
  <c r="G118" i="1" s="1"/>
  <c r="L118" i="1" s="1"/>
  <c r="J117" i="1"/>
  <c r="K117" i="1" s="1"/>
  <c r="F117" i="1"/>
  <c r="G117" i="1" s="1"/>
  <c r="L117" i="1" s="1"/>
  <c r="J116" i="1"/>
  <c r="K116" i="1" s="1"/>
  <c r="F116" i="1"/>
  <c r="G116" i="1" s="1"/>
  <c r="L116" i="1" s="1"/>
  <c r="J115" i="1"/>
  <c r="K115" i="1" s="1"/>
  <c r="F115" i="1"/>
  <c r="G115" i="1" s="1"/>
  <c r="L115" i="1" s="1"/>
  <c r="J114" i="1"/>
  <c r="K114" i="1" s="1"/>
  <c r="F114" i="1"/>
  <c r="G114" i="1" s="1"/>
  <c r="L114" i="1" s="1"/>
  <c r="K113" i="1"/>
  <c r="J113" i="1"/>
  <c r="F113" i="1"/>
  <c r="G113" i="1" s="1"/>
  <c r="L113" i="1" s="1"/>
  <c r="J112" i="1"/>
  <c r="K112" i="1" s="1"/>
  <c r="F112" i="1"/>
  <c r="G112" i="1" s="1"/>
  <c r="L112" i="1" s="1"/>
  <c r="J111" i="1"/>
  <c r="K111" i="1" s="1"/>
  <c r="F111" i="1"/>
  <c r="G111" i="1" s="1"/>
  <c r="L111" i="1" s="1"/>
  <c r="K110" i="1"/>
  <c r="J110" i="1"/>
  <c r="F110" i="1"/>
  <c r="G110" i="1" s="1"/>
  <c r="L110" i="1" s="1"/>
  <c r="K109" i="1"/>
  <c r="J109" i="1"/>
  <c r="F109" i="1"/>
  <c r="G109" i="1" s="1"/>
  <c r="L109" i="1" s="1"/>
  <c r="J108" i="1"/>
  <c r="K108" i="1" s="1"/>
  <c r="F108" i="1"/>
  <c r="G108" i="1" s="1"/>
  <c r="L108" i="1" s="1"/>
  <c r="K107" i="1"/>
  <c r="J107" i="1"/>
  <c r="F107" i="1"/>
  <c r="G107" i="1" s="1"/>
  <c r="L107" i="1" s="1"/>
  <c r="K106" i="1"/>
  <c r="J106" i="1"/>
  <c r="F106" i="1"/>
  <c r="G106" i="1" s="1"/>
  <c r="L106" i="1" s="1"/>
  <c r="J105" i="1"/>
  <c r="K105" i="1" s="1"/>
  <c r="F105" i="1"/>
  <c r="G105" i="1" s="1"/>
  <c r="L105" i="1" s="1"/>
  <c r="J104" i="1"/>
  <c r="K104" i="1" s="1"/>
  <c r="F104" i="1"/>
  <c r="G104" i="1" s="1"/>
  <c r="L104" i="1" s="1"/>
  <c r="J103" i="1"/>
  <c r="K103" i="1" s="1"/>
  <c r="F103" i="1"/>
  <c r="G103" i="1" s="1"/>
  <c r="L103" i="1" s="1"/>
  <c r="J102" i="1"/>
  <c r="K102" i="1" s="1"/>
  <c r="F102" i="1"/>
  <c r="G102" i="1" s="1"/>
  <c r="L102" i="1" s="1"/>
  <c r="J101" i="1"/>
  <c r="K101" i="1" s="1"/>
  <c r="F101" i="1"/>
  <c r="G101" i="1" s="1"/>
  <c r="L101" i="1" s="1"/>
  <c r="J231" i="1"/>
  <c r="K231" i="1" s="1"/>
  <c r="F231" i="1"/>
  <c r="G231" i="1" s="1"/>
  <c r="L231" i="1" s="1"/>
  <c r="J230" i="1"/>
  <c r="K230" i="1" s="1"/>
  <c r="F230" i="1"/>
  <c r="G230" i="1" s="1"/>
  <c r="L230" i="1" s="1"/>
  <c r="J229" i="1"/>
  <c r="K229" i="1" s="1"/>
  <c r="F229" i="1"/>
  <c r="G229" i="1" s="1"/>
  <c r="L229" i="1" s="1"/>
  <c r="J228" i="1"/>
  <c r="K228" i="1" s="1"/>
  <c r="F228" i="1"/>
  <c r="G228" i="1" s="1"/>
  <c r="L228" i="1" s="1"/>
  <c r="J227" i="1"/>
  <c r="K227" i="1" s="1"/>
  <c r="F227" i="1"/>
  <c r="G227" i="1" s="1"/>
  <c r="L227" i="1" s="1"/>
  <c r="J226" i="1"/>
  <c r="K226" i="1" s="1"/>
  <c r="F226" i="1"/>
  <c r="G226" i="1" s="1"/>
  <c r="L226" i="1" s="1"/>
  <c r="J225" i="1"/>
  <c r="K225" i="1" s="1"/>
  <c r="F225" i="1"/>
  <c r="G225" i="1" s="1"/>
  <c r="L225" i="1" s="1"/>
  <c r="J224" i="1"/>
  <c r="K224" i="1" s="1"/>
  <c r="F224" i="1"/>
  <c r="G224" i="1" s="1"/>
  <c r="L224" i="1" s="1"/>
  <c r="J223" i="1"/>
  <c r="K223" i="1" s="1"/>
  <c r="F223" i="1"/>
  <c r="G223" i="1" s="1"/>
  <c r="L223" i="1" s="1"/>
  <c r="J222" i="1"/>
  <c r="K222" i="1" s="1"/>
  <c r="F222" i="1"/>
  <c r="G222" i="1" s="1"/>
  <c r="L222" i="1" s="1"/>
  <c r="J221" i="1"/>
  <c r="K221" i="1" s="1"/>
  <c r="F221" i="1"/>
  <c r="G221" i="1" s="1"/>
  <c r="L221" i="1" s="1"/>
  <c r="J220" i="1"/>
  <c r="K220" i="1" s="1"/>
  <c r="F220" i="1"/>
  <c r="G220" i="1" s="1"/>
  <c r="L220" i="1" s="1"/>
  <c r="J219" i="1"/>
  <c r="K219" i="1" s="1"/>
  <c r="F219" i="1"/>
  <c r="G219" i="1" s="1"/>
  <c r="L219" i="1" s="1"/>
  <c r="J218" i="1"/>
  <c r="K218" i="1" s="1"/>
  <c r="F218" i="1"/>
  <c r="G218" i="1" s="1"/>
  <c r="L218" i="1" s="1"/>
  <c r="J217" i="1"/>
  <c r="K217" i="1" s="1"/>
  <c r="F217" i="1"/>
  <c r="G217" i="1" s="1"/>
  <c r="L217" i="1" s="1"/>
  <c r="D7" i="1" l="1"/>
  <c r="J51" i="1"/>
  <c r="K51" i="1" s="1"/>
  <c r="J52" i="1"/>
  <c r="K52" i="1" s="1"/>
  <c r="J69" i="1"/>
  <c r="K69" i="1" s="1"/>
  <c r="J70" i="1"/>
  <c r="K70" i="1" s="1"/>
  <c r="J71" i="1"/>
  <c r="K71" i="1" s="1"/>
  <c r="J72" i="1"/>
  <c r="K72" i="1" s="1"/>
  <c r="J73" i="1"/>
  <c r="K73" i="1" s="1"/>
  <c r="F51" i="1"/>
  <c r="G51" i="1" s="1"/>
  <c r="L51" i="1" s="1"/>
  <c r="F52" i="1"/>
  <c r="G52" i="1" s="1"/>
  <c r="L52" i="1" s="1"/>
  <c r="F69" i="1"/>
  <c r="G69" i="1" s="1"/>
  <c r="L69" i="1" s="1"/>
  <c r="F70" i="1"/>
  <c r="G70" i="1" s="1"/>
  <c r="L70" i="1" s="1"/>
  <c r="F71" i="1"/>
  <c r="G71" i="1" s="1"/>
  <c r="L71" i="1" s="1"/>
  <c r="F72" i="1"/>
  <c r="G72" i="1" s="1"/>
  <c r="L72" i="1" s="1"/>
  <c r="F73" i="1"/>
  <c r="G73" i="1" s="1"/>
  <c r="L73" i="1" s="1"/>
  <c r="F216" i="1"/>
  <c r="G216" i="1" s="1"/>
  <c r="L216" i="1" s="1"/>
  <c r="F215" i="1"/>
  <c r="J100" i="1"/>
  <c r="K100" i="1" s="1"/>
  <c r="J119" i="1"/>
  <c r="K119" i="1" s="1"/>
  <c r="J120" i="1"/>
  <c r="K120" i="1" s="1"/>
  <c r="J121" i="1"/>
  <c r="K121" i="1" s="1"/>
  <c r="J122" i="1"/>
  <c r="K122" i="1" s="1"/>
  <c r="J123" i="1"/>
  <c r="K123" i="1" s="1"/>
  <c r="J124" i="1"/>
  <c r="K124" i="1" s="1"/>
  <c r="J125" i="1"/>
  <c r="K125" i="1" s="1"/>
  <c r="J126" i="1"/>
  <c r="K126" i="1" s="1"/>
  <c r="F126" i="1"/>
  <c r="G126" i="1" s="1"/>
  <c r="L126" i="1" s="1"/>
  <c r="F125" i="1"/>
  <c r="G125" i="1" s="1"/>
  <c r="L125" i="1" s="1"/>
  <c r="F124" i="1"/>
  <c r="G124" i="1" s="1"/>
  <c r="L124" i="1" s="1"/>
  <c r="F123" i="1"/>
  <c r="G123" i="1" s="1"/>
  <c r="L123" i="1" s="1"/>
  <c r="F122" i="1"/>
  <c r="G122" i="1" s="1"/>
  <c r="L122" i="1" s="1"/>
  <c r="F121" i="1"/>
  <c r="G121" i="1" s="1"/>
  <c r="L121" i="1" s="1"/>
  <c r="F120" i="1"/>
  <c r="G120" i="1" s="1"/>
  <c r="L120" i="1" s="1"/>
  <c r="F119" i="1"/>
  <c r="G119" i="1" s="1"/>
  <c r="L119" i="1" s="1"/>
  <c r="F100" i="1"/>
  <c r="G100" i="1" s="1"/>
  <c r="L100" i="1" s="1"/>
  <c r="J216" i="1"/>
  <c r="K216" i="1" s="1"/>
  <c r="F169" i="1" l="1"/>
  <c r="G169" i="1" s="1"/>
  <c r="L169" i="1" s="1"/>
  <c r="J169" i="1"/>
  <c r="K169" i="1" s="1"/>
  <c r="C22" i="1"/>
  <c r="G22" i="1"/>
  <c r="H22" i="1"/>
  <c r="J43" i="1"/>
  <c r="K43" i="1" s="1"/>
  <c r="F43" i="1"/>
  <c r="G43" i="1" s="1"/>
  <c r="C233" i="1"/>
  <c r="J133" i="1"/>
  <c r="K133" i="1" s="1"/>
  <c r="J134" i="1"/>
  <c r="K134" i="1" s="1"/>
  <c r="J135" i="1"/>
  <c r="K135" i="1" s="1"/>
  <c r="J136" i="1"/>
  <c r="K136" i="1" s="1"/>
  <c r="J137" i="1"/>
  <c r="K137" i="1" s="1"/>
  <c r="J138" i="1"/>
  <c r="K138" i="1" s="1"/>
  <c r="J139" i="1"/>
  <c r="K139" i="1" s="1"/>
  <c r="J140" i="1"/>
  <c r="K140" i="1" s="1"/>
  <c r="J141" i="1"/>
  <c r="K141" i="1" s="1"/>
  <c r="J142" i="1"/>
  <c r="K142" i="1" s="1"/>
  <c r="J143" i="1"/>
  <c r="K143" i="1" s="1"/>
  <c r="J144" i="1"/>
  <c r="K144" i="1" s="1"/>
  <c r="J145" i="1"/>
  <c r="K145" i="1" s="1"/>
  <c r="J146" i="1"/>
  <c r="K146" i="1" s="1"/>
  <c r="J147" i="1"/>
  <c r="K147" i="1" s="1"/>
  <c r="J148" i="1"/>
  <c r="K148" i="1" s="1"/>
  <c r="J149" i="1"/>
  <c r="K149" i="1" s="1"/>
  <c r="J150" i="1"/>
  <c r="K150" i="1" s="1"/>
  <c r="J151" i="1"/>
  <c r="K151" i="1" s="1"/>
  <c r="J152" i="1"/>
  <c r="K152" i="1" s="1"/>
  <c r="J153" i="1"/>
  <c r="K153" i="1" s="1"/>
  <c r="J154" i="1"/>
  <c r="K154" i="1" s="1"/>
  <c r="J171" i="1"/>
  <c r="K171" i="1" s="1"/>
  <c r="J155" i="1"/>
  <c r="K155" i="1" s="1"/>
  <c r="J156" i="1"/>
  <c r="K156" i="1" s="1"/>
  <c r="J157" i="1"/>
  <c r="K157" i="1" s="1"/>
  <c r="J158" i="1"/>
  <c r="K158" i="1" s="1"/>
  <c r="J159" i="1"/>
  <c r="K159" i="1" s="1"/>
  <c r="J160" i="1"/>
  <c r="K160" i="1" s="1"/>
  <c r="J161" i="1"/>
  <c r="K161" i="1" s="1"/>
  <c r="J162" i="1"/>
  <c r="K162" i="1" s="1"/>
  <c r="J163" i="1"/>
  <c r="K163" i="1" s="1"/>
  <c r="J164" i="1"/>
  <c r="K164" i="1" s="1"/>
  <c r="J165" i="1"/>
  <c r="K165" i="1" s="1"/>
  <c r="J166" i="1"/>
  <c r="K166" i="1" s="1"/>
  <c r="J167" i="1"/>
  <c r="K167" i="1" s="1"/>
  <c r="J168" i="1"/>
  <c r="K168" i="1" s="1"/>
  <c r="J170" i="1"/>
  <c r="K170" i="1" s="1"/>
  <c r="J172" i="1"/>
  <c r="K172" i="1" s="1"/>
  <c r="J173" i="1"/>
  <c r="K173" i="1" s="1"/>
  <c r="J174" i="1"/>
  <c r="K174" i="1" s="1"/>
  <c r="J175" i="1"/>
  <c r="K175" i="1" s="1"/>
  <c r="J176" i="1"/>
  <c r="K176" i="1" s="1"/>
  <c r="J177" i="1"/>
  <c r="K177" i="1" s="1"/>
  <c r="J178" i="1"/>
  <c r="K178" i="1" s="1"/>
  <c r="J179" i="1"/>
  <c r="K179" i="1" s="1"/>
  <c r="J180" i="1"/>
  <c r="K180" i="1" s="1"/>
  <c r="J181" i="1"/>
  <c r="K181" i="1" s="1"/>
  <c r="J182" i="1"/>
  <c r="K182" i="1" s="1"/>
  <c r="J183" i="1"/>
  <c r="K183" i="1" s="1"/>
  <c r="J184" i="1"/>
  <c r="K184" i="1" s="1"/>
  <c r="J185" i="1"/>
  <c r="K185" i="1" s="1"/>
  <c r="J186" i="1"/>
  <c r="K186" i="1" s="1"/>
  <c r="J187" i="1"/>
  <c r="K187" i="1" s="1"/>
  <c r="J188" i="1"/>
  <c r="K188" i="1" s="1"/>
  <c r="J189" i="1"/>
  <c r="K189" i="1" s="1"/>
  <c r="J190" i="1"/>
  <c r="K190" i="1" s="1"/>
  <c r="J191" i="1"/>
  <c r="K191" i="1" s="1"/>
  <c r="J192" i="1"/>
  <c r="K192" i="1" s="1"/>
  <c r="J193" i="1"/>
  <c r="K193" i="1" s="1"/>
  <c r="J194" i="1"/>
  <c r="K194" i="1" s="1"/>
  <c r="J195" i="1"/>
  <c r="K195" i="1" s="1"/>
  <c r="J196" i="1"/>
  <c r="K196" i="1" s="1"/>
  <c r="J197" i="1"/>
  <c r="K197" i="1" s="1"/>
  <c r="J198" i="1"/>
  <c r="K198" i="1" s="1"/>
  <c r="J199" i="1"/>
  <c r="K199" i="1" s="1"/>
  <c r="J200" i="1"/>
  <c r="K200" i="1" s="1"/>
  <c r="J201" i="1"/>
  <c r="K201" i="1" s="1"/>
  <c r="J202" i="1"/>
  <c r="K202" i="1" s="1"/>
  <c r="J203" i="1"/>
  <c r="K203" i="1" s="1"/>
  <c r="J204" i="1"/>
  <c r="K204" i="1" s="1"/>
  <c r="J205" i="1"/>
  <c r="K205" i="1" s="1"/>
  <c r="J206" i="1"/>
  <c r="K206" i="1" s="1"/>
  <c r="J207" i="1"/>
  <c r="K207" i="1" s="1"/>
  <c r="J208" i="1"/>
  <c r="K208" i="1" s="1"/>
  <c r="J209" i="1"/>
  <c r="K209" i="1" s="1"/>
  <c r="J210" i="1"/>
  <c r="K210" i="1" s="1"/>
  <c r="J211" i="1"/>
  <c r="K211" i="1" s="1"/>
  <c r="J212" i="1"/>
  <c r="K212" i="1" s="1"/>
  <c r="J213" i="1"/>
  <c r="K213" i="1" s="1"/>
  <c r="J214" i="1"/>
  <c r="K214" i="1" s="1"/>
  <c r="J215" i="1"/>
  <c r="K215" i="1" s="1"/>
  <c r="J88" i="1"/>
  <c r="K88" i="1" s="1"/>
  <c r="J95" i="1"/>
  <c r="K95" i="1" s="1"/>
  <c r="J99" i="1"/>
  <c r="K99" i="1" s="1"/>
  <c r="J26" i="1"/>
  <c r="K26" i="1" s="1"/>
  <c r="J27" i="1"/>
  <c r="K27" i="1" s="1"/>
  <c r="J28" i="1"/>
  <c r="K28" i="1" s="1"/>
  <c r="J29" i="1"/>
  <c r="K29" i="1" s="1"/>
  <c r="J30" i="1"/>
  <c r="K30" i="1" s="1"/>
  <c r="J32" i="1"/>
  <c r="K32" i="1" s="1"/>
  <c r="J33" i="1"/>
  <c r="K33" i="1" s="1"/>
  <c r="J34" i="1"/>
  <c r="K34" i="1" s="1"/>
  <c r="J35" i="1"/>
  <c r="K35" i="1" s="1"/>
  <c r="J37" i="1"/>
  <c r="K37" i="1" s="1"/>
  <c r="J39" i="1"/>
  <c r="K39" i="1" s="1"/>
  <c r="J40" i="1"/>
  <c r="K40" i="1" s="1"/>
  <c r="J41" i="1"/>
  <c r="K41" i="1" s="1"/>
  <c r="J42" i="1"/>
  <c r="K42" i="1" s="1"/>
  <c r="J45" i="1"/>
  <c r="K45" i="1" s="1"/>
  <c r="J49" i="1"/>
  <c r="K49" i="1" s="1"/>
  <c r="C75" i="1"/>
  <c r="C128" i="1"/>
  <c r="G17" i="1"/>
  <c r="G18" i="1"/>
  <c r="F25" i="1"/>
  <c r="G25" i="1" s="1"/>
  <c r="F26" i="1"/>
  <c r="G26" i="1" s="1"/>
  <c r="L26" i="1" s="1"/>
  <c r="F27" i="1"/>
  <c r="G27" i="1" s="1"/>
  <c r="F24" i="1"/>
  <c r="G24" i="1" s="1"/>
  <c r="I131" i="1"/>
  <c r="D131" i="1"/>
  <c r="H233" i="1"/>
  <c r="J81" i="1" s="1"/>
  <c r="J24" i="1"/>
  <c r="G19" i="1"/>
  <c r="G15" i="1"/>
  <c r="D118" i="1" l="1"/>
  <c r="D105" i="1"/>
  <c r="D102" i="1"/>
  <c r="D110" i="1"/>
  <c r="D115" i="1"/>
  <c r="D101" i="1"/>
  <c r="D107" i="1"/>
  <c r="D117" i="1"/>
  <c r="D112" i="1"/>
  <c r="D104" i="1"/>
  <c r="D114" i="1"/>
  <c r="D109" i="1"/>
  <c r="D111" i="1"/>
  <c r="D106" i="1"/>
  <c r="D116" i="1"/>
  <c r="D108" i="1"/>
  <c r="D103" i="1"/>
  <c r="D113" i="1"/>
  <c r="D63" i="1"/>
  <c r="D57" i="1"/>
  <c r="D60" i="1"/>
  <c r="D68" i="1"/>
  <c r="D54" i="1"/>
  <c r="D65" i="1"/>
  <c r="D62" i="1"/>
  <c r="D59" i="1"/>
  <c r="D56" i="1"/>
  <c r="D67" i="1"/>
  <c r="D64" i="1"/>
  <c r="D53" i="1"/>
  <c r="D61" i="1"/>
  <c r="D58" i="1"/>
  <c r="D66" i="1"/>
  <c r="D55" i="1"/>
  <c r="D163" i="1"/>
  <c r="D229" i="1"/>
  <c r="D224" i="1"/>
  <c r="D221" i="1"/>
  <c r="D231" i="1"/>
  <c r="D226" i="1"/>
  <c r="D218" i="1"/>
  <c r="D219" i="1"/>
  <c r="D228" i="1"/>
  <c r="D223" i="1"/>
  <c r="D220" i="1"/>
  <c r="D225" i="1"/>
  <c r="D217" i="1"/>
  <c r="D227" i="1"/>
  <c r="D230" i="1"/>
  <c r="D222" i="1"/>
  <c r="I221" i="1"/>
  <c r="I231" i="1"/>
  <c r="I226" i="1"/>
  <c r="I218" i="1"/>
  <c r="I228" i="1"/>
  <c r="I223" i="1"/>
  <c r="I229" i="1"/>
  <c r="I220" i="1"/>
  <c r="I225" i="1"/>
  <c r="I217" i="1"/>
  <c r="I224" i="1"/>
  <c r="I230" i="1"/>
  <c r="I222" i="1"/>
  <c r="I227" i="1"/>
  <c r="I219" i="1"/>
  <c r="I135" i="1"/>
  <c r="I216" i="1"/>
  <c r="D43" i="1"/>
  <c r="D52" i="1"/>
  <c r="D71" i="1"/>
  <c r="D51" i="1"/>
  <c r="D70" i="1"/>
  <c r="D69" i="1"/>
  <c r="D72" i="1"/>
  <c r="D73" i="1"/>
  <c r="D169" i="1"/>
  <c r="D216" i="1"/>
  <c r="D120" i="1"/>
  <c r="D124" i="1"/>
  <c r="D119" i="1"/>
  <c r="D123" i="1"/>
  <c r="D121" i="1"/>
  <c r="D125" i="1"/>
  <c r="D100" i="1"/>
  <c r="D122" i="1"/>
  <c r="D126" i="1"/>
  <c r="I169" i="1"/>
  <c r="L43" i="1"/>
  <c r="K81" i="1"/>
  <c r="C129" i="1"/>
  <c r="F45" i="1"/>
  <c r="G45" i="1" s="1"/>
  <c r="F96" i="1"/>
  <c r="G96" i="1" s="1"/>
  <c r="F198" i="1"/>
  <c r="G198" i="1" s="1"/>
  <c r="L198" i="1" s="1"/>
  <c r="F214" i="1"/>
  <c r="G214" i="1" s="1"/>
  <c r="L214" i="1" s="1"/>
  <c r="F84" i="1"/>
  <c r="G84" i="1" s="1"/>
  <c r="F157" i="1"/>
  <c r="G157" i="1" s="1"/>
  <c r="L157" i="1" s="1"/>
  <c r="F173" i="1"/>
  <c r="G173" i="1" s="1"/>
  <c r="L173" i="1" s="1"/>
  <c r="G215" i="1"/>
  <c r="L215" i="1" s="1"/>
  <c r="D193" i="1"/>
  <c r="D142" i="1"/>
  <c r="F30" i="1"/>
  <c r="G30" i="1" s="1"/>
  <c r="F156" i="1"/>
  <c r="G156" i="1" s="1"/>
  <c r="L156" i="1" s="1"/>
  <c r="D233" i="1"/>
  <c r="D212" i="1"/>
  <c r="D203" i="1"/>
  <c r="D188" i="1"/>
  <c r="D171" i="1"/>
  <c r="F36" i="1"/>
  <c r="G36" i="1" s="1"/>
  <c r="F149" i="1"/>
  <c r="G149" i="1" s="1"/>
  <c r="L149" i="1" s="1"/>
  <c r="F181" i="1"/>
  <c r="G181" i="1" s="1"/>
  <c r="L181" i="1" s="1"/>
  <c r="F205" i="1"/>
  <c r="G205" i="1" s="1"/>
  <c r="L205" i="1" s="1"/>
  <c r="F83" i="1"/>
  <c r="G83" i="1" s="1"/>
  <c r="F143" i="1"/>
  <c r="G143" i="1" s="1"/>
  <c r="L143" i="1" s="1"/>
  <c r="D211" i="1"/>
  <c r="D201" i="1"/>
  <c r="D185" i="1"/>
  <c r="F34" i="1"/>
  <c r="G34" i="1" s="1"/>
  <c r="F136" i="1"/>
  <c r="G136" i="1" s="1"/>
  <c r="L136" i="1" s="1"/>
  <c r="F151" i="1"/>
  <c r="G151" i="1" s="1"/>
  <c r="L151" i="1" s="1"/>
  <c r="F182" i="1"/>
  <c r="G182" i="1" s="1"/>
  <c r="L182" i="1" s="1"/>
  <c r="F192" i="1"/>
  <c r="G192" i="1" s="1"/>
  <c r="L192" i="1" s="1"/>
  <c r="F206" i="1"/>
  <c r="G206" i="1" s="1"/>
  <c r="L206" i="1" s="1"/>
  <c r="I208" i="1"/>
  <c r="I200" i="1"/>
  <c r="I186" i="1"/>
  <c r="I161" i="1"/>
  <c r="I140" i="1"/>
  <c r="I215" i="1"/>
  <c r="I205" i="1"/>
  <c r="I170" i="1"/>
  <c r="I139" i="1"/>
  <c r="F213" i="1"/>
  <c r="G213" i="1" s="1"/>
  <c r="L213" i="1" s="1"/>
  <c r="F211" i="1"/>
  <c r="G211" i="1" s="1"/>
  <c r="L211" i="1" s="1"/>
  <c r="F204" i="1"/>
  <c r="G204" i="1" s="1"/>
  <c r="L204" i="1" s="1"/>
  <c r="F201" i="1"/>
  <c r="G201" i="1" s="1"/>
  <c r="L201" i="1" s="1"/>
  <c r="F196" i="1"/>
  <c r="G196" i="1" s="1"/>
  <c r="L196" i="1" s="1"/>
  <c r="F190" i="1"/>
  <c r="G190" i="1" s="1"/>
  <c r="L190" i="1" s="1"/>
  <c r="F185" i="1"/>
  <c r="G185" i="1" s="1"/>
  <c r="L185" i="1" s="1"/>
  <c r="F179" i="1"/>
  <c r="G179" i="1" s="1"/>
  <c r="L179" i="1" s="1"/>
  <c r="F176" i="1"/>
  <c r="G176" i="1" s="1"/>
  <c r="L176" i="1" s="1"/>
  <c r="F172" i="1"/>
  <c r="G172" i="1" s="1"/>
  <c r="L172" i="1" s="1"/>
  <c r="F165" i="1"/>
  <c r="G165" i="1" s="1"/>
  <c r="L165" i="1" s="1"/>
  <c r="F160" i="1"/>
  <c r="G160" i="1" s="1"/>
  <c r="L160" i="1" s="1"/>
  <c r="F153" i="1"/>
  <c r="G153" i="1" s="1"/>
  <c r="L153" i="1" s="1"/>
  <c r="F150" i="1"/>
  <c r="G150" i="1" s="1"/>
  <c r="L150" i="1" s="1"/>
  <c r="F147" i="1"/>
  <c r="G147" i="1" s="1"/>
  <c r="L147" i="1" s="1"/>
  <c r="F144" i="1"/>
  <c r="G144" i="1" s="1"/>
  <c r="L144" i="1" s="1"/>
  <c r="F137" i="1"/>
  <c r="G137" i="1" s="1"/>
  <c r="L137" i="1" s="1"/>
  <c r="F93" i="1"/>
  <c r="G93" i="1" s="1"/>
  <c r="F89" i="1"/>
  <c r="G89" i="1" s="1"/>
  <c r="F87" i="1"/>
  <c r="G87" i="1" s="1"/>
  <c r="F78" i="1"/>
  <c r="G78" i="1" s="1"/>
  <c r="F33" i="1"/>
  <c r="G33" i="1" s="1"/>
  <c r="F42" i="1"/>
  <c r="G42" i="1" s="1"/>
  <c r="F47" i="1"/>
  <c r="G47" i="1" s="1"/>
  <c r="F212" i="1"/>
  <c r="G212" i="1" s="1"/>
  <c r="L212" i="1" s="1"/>
  <c r="F203" i="1"/>
  <c r="G203" i="1" s="1"/>
  <c r="L203" i="1" s="1"/>
  <c r="F200" i="1"/>
  <c r="G200" i="1" s="1"/>
  <c r="L200" i="1" s="1"/>
  <c r="F197" i="1"/>
  <c r="G197" i="1" s="1"/>
  <c r="L197" i="1" s="1"/>
  <c r="F193" i="1"/>
  <c r="G193" i="1" s="1"/>
  <c r="L193" i="1" s="1"/>
  <c r="F188" i="1"/>
  <c r="G188" i="1" s="1"/>
  <c r="L188" i="1" s="1"/>
  <c r="F183" i="1"/>
  <c r="G183" i="1" s="1"/>
  <c r="L183" i="1" s="1"/>
  <c r="F180" i="1"/>
  <c r="G180" i="1" s="1"/>
  <c r="L180" i="1" s="1"/>
  <c r="F175" i="1"/>
  <c r="G175" i="1" s="1"/>
  <c r="L175" i="1" s="1"/>
  <c r="F166" i="1"/>
  <c r="G166" i="1" s="1"/>
  <c r="L166" i="1" s="1"/>
  <c r="F163" i="1"/>
  <c r="G163" i="1" s="1"/>
  <c r="L163" i="1" s="1"/>
  <c r="F158" i="1"/>
  <c r="G158" i="1" s="1"/>
  <c r="L158" i="1" s="1"/>
  <c r="F155" i="1"/>
  <c r="G155" i="1" s="1"/>
  <c r="L155" i="1" s="1"/>
  <c r="F141" i="1"/>
  <c r="G141" i="1" s="1"/>
  <c r="L141" i="1" s="1"/>
  <c r="F139" i="1"/>
  <c r="G139" i="1" s="1"/>
  <c r="L139" i="1" s="1"/>
  <c r="F135" i="1"/>
  <c r="G135" i="1" s="1"/>
  <c r="L135" i="1" s="1"/>
  <c r="F95" i="1"/>
  <c r="G95" i="1" s="1"/>
  <c r="L95" i="1" s="1"/>
  <c r="F90" i="1"/>
  <c r="G90" i="1" s="1"/>
  <c r="F86" i="1"/>
  <c r="G86" i="1" s="1"/>
  <c r="F82" i="1"/>
  <c r="G82" i="1" s="1"/>
  <c r="F77" i="1"/>
  <c r="G77" i="1" s="1"/>
  <c r="F28" i="1"/>
  <c r="G28" i="1" s="1"/>
  <c r="F31" i="1"/>
  <c r="G31" i="1" s="1"/>
  <c r="F46" i="1"/>
  <c r="G46" i="1" s="1"/>
  <c r="F208" i="1"/>
  <c r="G208" i="1" s="1"/>
  <c r="L208" i="1" s="1"/>
  <c r="F207" i="1"/>
  <c r="G207" i="1" s="1"/>
  <c r="L207" i="1" s="1"/>
  <c r="F202" i="1"/>
  <c r="G202" i="1" s="1"/>
  <c r="L202" i="1" s="1"/>
  <c r="F199" i="1"/>
  <c r="G199" i="1" s="1"/>
  <c r="L199" i="1" s="1"/>
  <c r="F195" i="1"/>
  <c r="G195" i="1" s="1"/>
  <c r="L195" i="1" s="1"/>
  <c r="F191" i="1"/>
  <c r="G191" i="1" s="1"/>
  <c r="L191" i="1" s="1"/>
  <c r="F189" i="1"/>
  <c r="G189" i="1" s="1"/>
  <c r="L189" i="1" s="1"/>
  <c r="F187" i="1"/>
  <c r="G187" i="1" s="1"/>
  <c r="L187" i="1" s="1"/>
  <c r="F174" i="1"/>
  <c r="G174" i="1" s="1"/>
  <c r="L174" i="1" s="1"/>
  <c r="F164" i="1"/>
  <c r="G164" i="1" s="1"/>
  <c r="L164" i="1" s="1"/>
  <c r="F162" i="1"/>
  <c r="G162" i="1" s="1"/>
  <c r="L162" i="1" s="1"/>
  <c r="F148" i="1"/>
  <c r="G148" i="1" s="1"/>
  <c r="L148" i="1" s="1"/>
  <c r="F138" i="1"/>
  <c r="G138" i="1" s="1"/>
  <c r="L138" i="1" s="1"/>
  <c r="F134" i="1"/>
  <c r="G134" i="1" s="1"/>
  <c r="L134" i="1" s="1"/>
  <c r="F98" i="1"/>
  <c r="G98" i="1" s="1"/>
  <c r="F94" i="1"/>
  <c r="G94" i="1" s="1"/>
  <c r="F81" i="1"/>
  <c r="G81" i="1" s="1"/>
  <c r="F29" i="1"/>
  <c r="G29" i="1" s="1"/>
  <c r="F32" i="1"/>
  <c r="G32" i="1" s="1"/>
  <c r="F38" i="1"/>
  <c r="G38" i="1" s="1"/>
  <c r="F41" i="1"/>
  <c r="G41" i="1" s="1"/>
  <c r="F48" i="1"/>
  <c r="G48" i="1" s="1"/>
  <c r="F50" i="1"/>
  <c r="G50" i="1" s="1"/>
  <c r="I233" i="1"/>
  <c r="I214" i="1"/>
  <c r="I211" i="1"/>
  <c r="I202" i="1"/>
  <c r="I197" i="1"/>
  <c r="I180" i="1"/>
  <c r="I166" i="1"/>
  <c r="I155" i="1"/>
  <c r="I145" i="1"/>
  <c r="D179" i="1"/>
  <c r="D149" i="1"/>
  <c r="F44" i="1"/>
  <c r="G44" i="1" s="1"/>
  <c r="F79" i="1"/>
  <c r="G79" i="1" s="1"/>
  <c r="F91" i="1"/>
  <c r="G91" i="1" s="1"/>
  <c r="F159" i="1"/>
  <c r="G159" i="1" s="1"/>
  <c r="L159" i="1" s="1"/>
  <c r="F167" i="1"/>
  <c r="G167" i="1" s="1"/>
  <c r="L167" i="1" s="1"/>
  <c r="F177" i="1"/>
  <c r="G177" i="1" s="1"/>
  <c r="L177" i="1" s="1"/>
  <c r="F184" i="1"/>
  <c r="G184" i="1" s="1"/>
  <c r="L184" i="1" s="1"/>
  <c r="F194" i="1"/>
  <c r="G194" i="1" s="1"/>
  <c r="L194" i="1" s="1"/>
  <c r="F210" i="1"/>
  <c r="G210" i="1" s="1"/>
  <c r="L210" i="1" s="1"/>
  <c r="I134" i="1"/>
  <c r="F16" i="1"/>
  <c r="I152" i="1"/>
  <c r="I156" i="1"/>
  <c r="I162" i="1"/>
  <c r="I167" i="1"/>
  <c r="I174" i="1"/>
  <c r="I181" i="1"/>
  <c r="I187" i="1"/>
  <c r="I198" i="1"/>
  <c r="I132" i="1"/>
  <c r="I138" i="1"/>
  <c r="I143" i="1"/>
  <c r="I148" i="1"/>
  <c r="I177" i="1"/>
  <c r="I191" i="1"/>
  <c r="I194" i="1"/>
  <c r="I206" i="1"/>
  <c r="I192" i="1"/>
  <c r="I173" i="1"/>
  <c r="I151" i="1"/>
  <c r="I199" i="1"/>
  <c r="I183" i="1"/>
  <c r="I158" i="1"/>
  <c r="D132" i="1"/>
  <c r="D136" i="1"/>
  <c r="D141" i="1"/>
  <c r="D146" i="1"/>
  <c r="D157" i="1"/>
  <c r="D168" i="1"/>
  <c r="D175" i="1"/>
  <c r="D182" i="1"/>
  <c r="D137" i="1"/>
  <c r="D150" i="1"/>
  <c r="D164" i="1"/>
  <c r="D172" i="1"/>
  <c r="D204" i="1"/>
  <c r="D213" i="1"/>
  <c r="E16" i="1"/>
  <c r="D144" i="1"/>
  <c r="D153" i="1"/>
  <c r="D159" i="1"/>
  <c r="D165" i="1"/>
  <c r="D176" i="1"/>
  <c r="D184" i="1"/>
  <c r="D189" i="1"/>
  <c r="D195" i="1"/>
  <c r="D207" i="1"/>
  <c r="D209" i="1"/>
  <c r="D210" i="1"/>
  <c r="I213" i="1"/>
  <c r="I178" i="1"/>
  <c r="I154" i="1"/>
  <c r="I133" i="1"/>
  <c r="D196" i="1"/>
  <c r="D190" i="1"/>
  <c r="D160" i="1"/>
  <c r="D147" i="1"/>
  <c r="D134" i="1"/>
  <c r="F49" i="1"/>
  <c r="G49" i="1" s="1"/>
  <c r="F35" i="1"/>
  <c r="G35" i="1" s="1"/>
  <c r="F80" i="1"/>
  <c r="G80" i="1" s="1"/>
  <c r="F85" i="1"/>
  <c r="G85" i="1" s="1"/>
  <c r="F92" i="1"/>
  <c r="G92" i="1" s="1"/>
  <c r="F140" i="1"/>
  <c r="G140" i="1" s="1"/>
  <c r="L140" i="1" s="1"/>
  <c r="F146" i="1"/>
  <c r="G146" i="1" s="1"/>
  <c r="L146" i="1" s="1"/>
  <c r="F154" i="1"/>
  <c r="G154" i="1" s="1"/>
  <c r="L154" i="1" s="1"/>
  <c r="F161" i="1"/>
  <c r="G161" i="1" s="1"/>
  <c r="L161" i="1" s="1"/>
  <c r="F168" i="1"/>
  <c r="G168" i="1" s="1"/>
  <c r="L168" i="1" s="1"/>
  <c r="F178" i="1"/>
  <c r="G178" i="1" s="1"/>
  <c r="L178" i="1" s="1"/>
  <c r="F186" i="1"/>
  <c r="G186" i="1" s="1"/>
  <c r="L186" i="1" s="1"/>
  <c r="L24" i="1"/>
  <c r="I204" i="1"/>
  <c r="I201" i="1"/>
  <c r="I196" i="1"/>
  <c r="I190" i="1"/>
  <c r="I185" i="1"/>
  <c r="I179" i="1"/>
  <c r="I176" i="1"/>
  <c r="I172" i="1"/>
  <c r="I165" i="1"/>
  <c r="I160" i="1"/>
  <c r="I171" i="1"/>
  <c r="I153" i="1"/>
  <c r="I150" i="1"/>
  <c r="I147" i="1"/>
  <c r="I144" i="1"/>
  <c r="I142" i="1"/>
  <c r="I137" i="1"/>
  <c r="D215" i="1"/>
  <c r="D208" i="1"/>
  <c r="D206" i="1"/>
  <c r="D202" i="1"/>
  <c r="D200" i="1"/>
  <c r="D198" i="1"/>
  <c r="D187" i="1"/>
  <c r="D183" i="1"/>
  <c r="D181" i="1"/>
  <c r="D178" i="1"/>
  <c r="D174" i="1"/>
  <c r="D170" i="1"/>
  <c r="D167" i="1"/>
  <c r="D162" i="1"/>
  <c r="D158" i="1"/>
  <c r="D156" i="1"/>
  <c r="D154" i="1"/>
  <c r="D152" i="1"/>
  <c r="D139" i="1"/>
  <c r="D133" i="1"/>
  <c r="I212" i="1"/>
  <c r="I210" i="1"/>
  <c r="I209" i="1"/>
  <c r="I207" i="1"/>
  <c r="I203" i="1"/>
  <c r="I195" i="1"/>
  <c r="I193" i="1"/>
  <c r="I189" i="1"/>
  <c r="I188" i="1"/>
  <c r="I184" i="1"/>
  <c r="I182" i="1"/>
  <c r="I175" i="1"/>
  <c r="I168" i="1"/>
  <c r="I164" i="1"/>
  <c r="I163" i="1"/>
  <c r="I159" i="1"/>
  <c r="I157" i="1"/>
  <c r="I149" i="1"/>
  <c r="I146" i="1"/>
  <c r="I141" i="1"/>
  <c r="I136" i="1"/>
  <c r="D214" i="1"/>
  <c r="D205" i="1"/>
  <c r="D199" i="1"/>
  <c r="D197" i="1"/>
  <c r="D194" i="1"/>
  <c r="D192" i="1"/>
  <c r="D191" i="1"/>
  <c r="D186" i="1"/>
  <c r="D180" i="1"/>
  <c r="D177" i="1"/>
  <c r="D173" i="1"/>
  <c r="D166" i="1"/>
  <c r="D161" i="1"/>
  <c r="D155" i="1"/>
  <c r="D151" i="1"/>
  <c r="D148" i="1"/>
  <c r="D145" i="1"/>
  <c r="D143" i="1"/>
  <c r="D140" i="1"/>
  <c r="D138" i="1"/>
  <c r="D135" i="1"/>
  <c r="G16" i="1" l="1"/>
  <c r="F171" i="1" l="1"/>
  <c r="G171" i="1" s="1"/>
  <c r="L171" i="1" s="1"/>
  <c r="F145" i="1"/>
  <c r="G145" i="1" s="1"/>
  <c r="L145" i="1" s="1"/>
  <c r="F170" i="1"/>
  <c r="G170" i="1" s="1"/>
  <c r="L170" i="1" s="1"/>
  <c r="F152" i="1"/>
  <c r="G152" i="1" s="1"/>
  <c r="L152" i="1" s="1"/>
  <c r="F209" i="1"/>
  <c r="G209" i="1" s="1"/>
  <c r="L209" i="1" s="1"/>
  <c r="F142" i="1"/>
  <c r="G142" i="1" s="1"/>
  <c r="L142" i="1" s="1"/>
  <c r="F39" i="1"/>
  <c r="G39" i="1" s="1"/>
  <c r="F40" i="1"/>
  <c r="G40" i="1" s="1"/>
  <c r="F97" i="1"/>
  <c r="G97" i="1" s="1"/>
  <c r="F99" i="1"/>
  <c r="G99" i="1" s="1"/>
  <c r="F88" i="1"/>
  <c r="G88" i="1" s="1"/>
  <c r="F37" i="1"/>
  <c r="G37" i="1" s="1"/>
  <c r="F132" i="1"/>
  <c r="G132" i="1" s="1"/>
  <c r="F133" i="1"/>
  <c r="G133" i="1" s="1"/>
  <c r="L133" i="1" s="1"/>
  <c r="G75" i="1" l="1"/>
  <c r="G233" i="1"/>
  <c r="F233" i="1" s="1"/>
  <c r="G128" i="1"/>
  <c r="L132" i="1"/>
  <c r="D9" i="1" l="1"/>
  <c r="D8" i="1"/>
  <c r="J7" i="1" s="1"/>
  <c r="M113" i="1" l="1"/>
  <c r="M67" i="1"/>
  <c r="M65" i="1"/>
  <c r="M66" i="1"/>
  <c r="M111" i="1"/>
  <c r="M55" i="1"/>
  <c r="M106" i="1"/>
  <c r="M56" i="1"/>
  <c r="M63" i="1"/>
  <c r="M109" i="1"/>
  <c r="M107" i="1"/>
  <c r="M64" i="1"/>
  <c r="M57" i="1"/>
  <c r="M105" i="1"/>
  <c r="M112" i="1"/>
  <c r="M103" i="1"/>
  <c r="M114" i="1"/>
  <c r="M54" i="1"/>
  <c r="M115" i="1"/>
  <c r="M116" i="1"/>
  <c r="M60" i="1"/>
  <c r="M108" i="1"/>
  <c r="M59" i="1"/>
  <c r="M68" i="1"/>
  <c r="M102" i="1"/>
  <c r="M62" i="1"/>
  <c r="M110" i="1"/>
  <c r="M58" i="1"/>
  <c r="M117" i="1"/>
  <c r="M118" i="1"/>
  <c r="M104" i="1"/>
  <c r="M61" i="1"/>
  <c r="M53" i="1"/>
  <c r="M101" i="1"/>
  <c r="M227" i="1"/>
  <c r="M226" i="1"/>
  <c r="M223" i="1"/>
  <c r="M230" i="1"/>
  <c r="M221" i="1"/>
  <c r="M219" i="1"/>
  <c r="M229" i="1"/>
  <c r="M231" i="1"/>
  <c r="M222" i="1"/>
  <c r="M217" i="1"/>
  <c r="M225" i="1"/>
  <c r="M220" i="1"/>
  <c r="M224" i="1"/>
  <c r="M228" i="1"/>
  <c r="M218" i="1"/>
  <c r="M121" i="1"/>
  <c r="M52" i="1"/>
  <c r="M71" i="1"/>
  <c r="M70" i="1"/>
  <c r="M122" i="1"/>
  <c r="M120" i="1"/>
  <c r="M73" i="1"/>
  <c r="M124" i="1"/>
  <c r="M126" i="1"/>
  <c r="M119" i="1"/>
  <c r="M69" i="1"/>
  <c r="M51" i="1"/>
  <c r="M123" i="1"/>
  <c r="M72" i="1"/>
  <c r="M100" i="1"/>
  <c r="M216" i="1"/>
  <c r="M125" i="1"/>
  <c r="M26" i="1"/>
  <c r="M169" i="1"/>
  <c r="M158" i="1"/>
  <c r="M179" i="1"/>
  <c r="M178" i="1"/>
  <c r="M195" i="1"/>
  <c r="M205" i="1"/>
  <c r="M135" i="1"/>
  <c r="M155" i="1"/>
  <c r="M214" i="1"/>
  <c r="M136" i="1"/>
  <c r="M194" i="1"/>
  <c r="M95" i="1"/>
  <c r="M154" i="1"/>
  <c r="M146" i="1"/>
  <c r="M212" i="1"/>
  <c r="M202" i="1"/>
  <c r="M213" i="1"/>
  <c r="M144" i="1"/>
  <c r="M168" i="1"/>
  <c r="M211" i="1"/>
  <c r="M184" i="1"/>
  <c r="M174" i="1"/>
  <c r="M166" i="1"/>
  <c r="M191" i="1"/>
  <c r="M193" i="1"/>
  <c r="M167" i="1"/>
  <c r="M159" i="1"/>
  <c r="M153" i="1"/>
  <c r="M175" i="1"/>
  <c r="M188" i="1"/>
  <c r="M137" i="1"/>
  <c r="M134" i="1"/>
  <c r="M199" i="1"/>
  <c r="M180" i="1"/>
  <c r="M186" i="1"/>
  <c r="M187" i="1"/>
  <c r="M176" i="1"/>
  <c r="M210" i="1"/>
  <c r="M190" i="1"/>
  <c r="M196" i="1"/>
  <c r="M139" i="1"/>
  <c r="M207" i="1"/>
  <c r="M182" i="1"/>
  <c r="M143" i="1"/>
  <c r="M200" i="1"/>
  <c r="M157" i="1"/>
  <c r="M181" i="1"/>
  <c r="M215" i="1"/>
  <c r="M177" i="1"/>
  <c r="M208" i="1"/>
  <c r="M189" i="1"/>
  <c r="M43" i="1"/>
  <c r="M141" i="1"/>
  <c r="M150" i="1"/>
  <c r="M192" i="1"/>
  <c r="M149" i="1"/>
  <c r="M173" i="1"/>
  <c r="M162" i="1"/>
  <c r="M183" i="1"/>
  <c r="M138" i="1"/>
  <c r="M160" i="1"/>
  <c r="M147" i="1"/>
  <c r="M203" i="1"/>
  <c r="M161" i="1"/>
  <c r="M206" i="1"/>
  <c r="M151" i="1"/>
  <c r="M165" i="1"/>
  <c r="M185" i="1"/>
  <c r="M148" i="1"/>
  <c r="M204" i="1"/>
  <c r="M197" i="1"/>
  <c r="M172" i="1"/>
  <c r="M156" i="1"/>
  <c r="M163" i="1"/>
  <c r="M201" i="1"/>
  <c r="M24" i="1"/>
  <c r="M140" i="1"/>
  <c r="M164" i="1"/>
  <c r="M198" i="1"/>
  <c r="M142" i="1"/>
  <c r="M209" i="1"/>
  <c r="M152" i="1"/>
  <c r="M145" i="1"/>
  <c r="M133" i="1"/>
  <c r="M171" i="1"/>
  <c r="M170" i="1"/>
  <c r="M132" i="1"/>
  <c r="J97" i="1"/>
  <c r="K97" i="1" s="1"/>
  <c r="L97" i="1" l="1"/>
  <c r="M97" i="1" s="1"/>
  <c r="L87" i="1" l="1"/>
  <c r="M87" i="1" s="1"/>
  <c r="J87" i="1"/>
  <c r="K87" i="1" s="1"/>
  <c r="L83" i="1"/>
  <c r="M83" i="1" s="1"/>
  <c r="J83" i="1"/>
  <c r="K83" i="1" s="1"/>
  <c r="F75" i="1"/>
  <c r="L81" i="1" l="1"/>
  <c r="M81" i="1" s="1"/>
  <c r="J79" i="1"/>
  <c r="K79" i="1" s="1"/>
  <c r="J91" i="1"/>
  <c r="K91" i="1" s="1"/>
  <c r="L99" i="1"/>
  <c r="M99" i="1" s="1"/>
  <c r="J96" i="1"/>
  <c r="K96" i="1" s="1"/>
  <c r="J94" i="1"/>
  <c r="K94" i="1" s="1"/>
  <c r="J93" i="1"/>
  <c r="K93" i="1" s="1"/>
  <c r="L88" i="1"/>
  <c r="M88" i="1" s="1"/>
  <c r="J50" i="1"/>
  <c r="K50" i="1" s="1"/>
  <c r="L49" i="1"/>
  <c r="M49" i="1" s="1"/>
  <c r="J48" i="1"/>
  <c r="K48" i="1" s="1"/>
  <c r="L45" i="1"/>
  <c r="M45" i="1" s="1"/>
  <c r="L42" i="1"/>
  <c r="M42" i="1" s="1"/>
  <c r="L41" i="1"/>
  <c r="M41" i="1" s="1"/>
  <c r="L40" i="1"/>
  <c r="M40" i="1" s="1"/>
  <c r="L39" i="1"/>
  <c r="M39" i="1" s="1"/>
  <c r="L37" i="1"/>
  <c r="M37" i="1" s="1"/>
  <c r="L35" i="1"/>
  <c r="M35" i="1" s="1"/>
  <c r="L34" i="1"/>
  <c r="M34" i="1" s="1"/>
  <c r="L33" i="1"/>
  <c r="M33" i="1" s="1"/>
  <c r="L32" i="1"/>
  <c r="M32" i="1" s="1"/>
  <c r="L30" i="1"/>
  <c r="M30" i="1" s="1"/>
  <c r="L28" i="1"/>
  <c r="M28" i="1" s="1"/>
  <c r="L27" i="1"/>
  <c r="M27" i="1" s="1"/>
  <c r="J25" i="1"/>
  <c r="K25" i="1" s="1"/>
  <c r="L38" i="1" l="1"/>
  <c r="M38" i="1" s="1"/>
  <c r="J38" i="1"/>
  <c r="K38" i="1" s="1"/>
  <c r="L31" i="1"/>
  <c r="M31" i="1" s="1"/>
  <c r="J31" i="1"/>
  <c r="K31" i="1" s="1"/>
  <c r="L46" i="1"/>
  <c r="M46" i="1" s="1"/>
  <c r="J46" i="1"/>
  <c r="K46" i="1" s="1"/>
  <c r="L92" i="1"/>
  <c r="M92" i="1" s="1"/>
  <c r="J92" i="1"/>
  <c r="K92" i="1" s="1"/>
  <c r="L90" i="1"/>
  <c r="M90" i="1" s="1"/>
  <c r="J90" i="1"/>
  <c r="K90" i="1" s="1"/>
  <c r="L80" i="1"/>
  <c r="M80" i="1" s="1"/>
  <c r="J80" i="1"/>
  <c r="K80" i="1" s="1"/>
  <c r="L36" i="1"/>
  <c r="M36" i="1" s="1"/>
  <c r="J36" i="1"/>
  <c r="K36" i="1" s="1"/>
  <c r="L47" i="1"/>
  <c r="M47" i="1" s="1"/>
  <c r="J47" i="1"/>
  <c r="K47" i="1" s="1"/>
  <c r="L82" i="1"/>
  <c r="M82" i="1" s="1"/>
  <c r="J82" i="1"/>
  <c r="K82" i="1" s="1"/>
  <c r="L86" i="1"/>
  <c r="M86" i="1" s="1"/>
  <c r="J86" i="1"/>
  <c r="K86" i="1" s="1"/>
  <c r="L98" i="1"/>
  <c r="M98" i="1" s="1"/>
  <c r="J98" i="1"/>
  <c r="K98" i="1" s="1"/>
  <c r="L77" i="1"/>
  <c r="M77" i="1" s="1"/>
  <c r="H128" i="1"/>
  <c r="L85" i="1"/>
  <c r="M85" i="1" s="1"/>
  <c r="J85" i="1"/>
  <c r="K85" i="1" s="1"/>
  <c r="L89" i="1"/>
  <c r="M89" i="1" s="1"/>
  <c r="J89" i="1"/>
  <c r="K89" i="1" s="1"/>
  <c r="L44" i="1"/>
  <c r="M44" i="1" s="1"/>
  <c r="J44" i="1"/>
  <c r="K44" i="1" s="1"/>
  <c r="L84" i="1"/>
  <c r="M84" i="1" s="1"/>
  <c r="J84" i="1"/>
  <c r="K84" i="1" s="1"/>
  <c r="L78" i="1"/>
  <c r="M78" i="1" s="1"/>
  <c r="J78" i="1"/>
  <c r="K78" i="1" s="1"/>
  <c r="H75" i="1"/>
  <c r="L48" i="1"/>
  <c r="M48" i="1" s="1"/>
  <c r="L93" i="1"/>
  <c r="M93" i="1" s="1"/>
  <c r="L29" i="1"/>
  <c r="M29" i="1" s="1"/>
  <c r="L25" i="1"/>
  <c r="M25" i="1" s="1"/>
  <c r="L50" i="1"/>
  <c r="M50" i="1" s="1"/>
  <c r="L94" i="1"/>
  <c r="M94" i="1" s="1"/>
  <c r="L96" i="1"/>
  <c r="M96" i="1" s="1"/>
  <c r="L91" i="1"/>
  <c r="M91" i="1" s="1"/>
  <c r="L79" i="1"/>
  <c r="M79" i="1" s="1"/>
  <c r="J132" i="1"/>
  <c r="K24" i="1"/>
  <c r="J77" i="1"/>
  <c r="I115" i="1" l="1"/>
  <c r="I102" i="1"/>
  <c r="I107" i="1"/>
  <c r="I117" i="1"/>
  <c r="I112" i="1"/>
  <c r="I104" i="1"/>
  <c r="I114" i="1"/>
  <c r="I109" i="1"/>
  <c r="I101" i="1"/>
  <c r="I116" i="1"/>
  <c r="I111" i="1"/>
  <c r="I106" i="1"/>
  <c r="I108" i="1"/>
  <c r="I103" i="1"/>
  <c r="I113" i="1"/>
  <c r="I118" i="1"/>
  <c r="I105" i="1"/>
  <c r="I110" i="1"/>
  <c r="I57" i="1"/>
  <c r="I65" i="1"/>
  <c r="I68" i="1"/>
  <c r="I54" i="1"/>
  <c r="I62" i="1"/>
  <c r="I59" i="1"/>
  <c r="I67" i="1"/>
  <c r="I56" i="1"/>
  <c r="I64" i="1"/>
  <c r="I53" i="1"/>
  <c r="I61" i="1"/>
  <c r="I58" i="1"/>
  <c r="I66" i="1"/>
  <c r="I55" i="1"/>
  <c r="I63" i="1"/>
  <c r="I60" i="1"/>
  <c r="I43" i="1"/>
  <c r="I51" i="1"/>
  <c r="I72" i="1"/>
  <c r="I73" i="1"/>
  <c r="I70" i="1"/>
  <c r="I71" i="1"/>
  <c r="I52" i="1"/>
  <c r="I69" i="1"/>
  <c r="I120" i="1"/>
  <c r="I124" i="1"/>
  <c r="I100" i="1"/>
  <c r="I119" i="1"/>
  <c r="I121" i="1"/>
  <c r="I122" i="1"/>
  <c r="I123" i="1"/>
  <c r="I125" i="1"/>
  <c r="I126" i="1"/>
  <c r="K132" i="1"/>
  <c r="J233" i="1"/>
  <c r="L233" i="1" s="1"/>
  <c r="K77" i="1"/>
  <c r="J128" i="1"/>
  <c r="J75" i="1"/>
  <c r="L128" i="1"/>
  <c r="L75" i="1"/>
  <c r="D75" i="1" l="1"/>
  <c r="I75" i="1"/>
  <c r="K76" i="1"/>
  <c r="K233" i="1" l="1"/>
  <c r="I41" i="1"/>
  <c r="D34" i="1"/>
  <c r="D36" i="1"/>
  <c r="I45" i="1"/>
  <c r="I35" i="1"/>
  <c r="I50" i="1"/>
  <c r="I37" i="1"/>
  <c r="D29" i="1"/>
  <c r="D44" i="1"/>
  <c r="I24" i="1"/>
  <c r="I42" i="1"/>
  <c r="I46" i="1"/>
  <c r="D35" i="1"/>
  <c r="D40" i="1"/>
  <c r="I25" i="1"/>
  <c r="I30" i="1"/>
  <c r="I38" i="1"/>
  <c r="I47" i="1"/>
  <c r="D24" i="1"/>
  <c r="D37" i="1"/>
  <c r="D41" i="1"/>
  <c r="D45" i="1"/>
  <c r="D50" i="1"/>
  <c r="I31" i="1"/>
  <c r="I48" i="1"/>
  <c r="D25" i="1"/>
  <c r="D30" i="1"/>
  <c r="D42" i="1"/>
  <c r="D46" i="1"/>
  <c r="I26" i="1"/>
  <c r="I32" i="1"/>
  <c r="I39" i="1"/>
  <c r="D31" i="1"/>
  <c r="D38" i="1"/>
  <c r="D47" i="1"/>
  <c r="I27" i="1"/>
  <c r="I33" i="1"/>
  <c r="I49" i="1"/>
  <c r="D26" i="1"/>
  <c r="D32" i="1"/>
  <c r="D48" i="1"/>
  <c r="I28" i="1"/>
  <c r="I36" i="1"/>
  <c r="I44" i="1"/>
  <c r="D27" i="1"/>
  <c r="D33" i="1"/>
  <c r="D39" i="1"/>
  <c r="I29" i="1"/>
  <c r="I34" i="1"/>
  <c r="I40" i="1"/>
  <c r="D28" i="1"/>
  <c r="D49" i="1"/>
  <c r="K75" i="1" l="1"/>
  <c r="D97" i="1" l="1"/>
  <c r="F128" i="1"/>
  <c r="I97" i="1"/>
  <c r="D78" i="1"/>
  <c r="D84" i="1"/>
  <c r="D86" i="1"/>
  <c r="D90" i="1"/>
  <c r="D88" i="1"/>
  <c r="D96" i="1"/>
  <c r="D80" i="1"/>
  <c r="D94" i="1"/>
  <c r="D92" i="1"/>
  <c r="D89" i="1"/>
  <c r="D85" i="1"/>
  <c r="D79" i="1"/>
  <c r="D91" i="1"/>
  <c r="D93" i="1"/>
  <c r="D82" i="1"/>
  <c r="D95" i="1"/>
  <c r="D98" i="1"/>
  <c r="D81" i="1"/>
  <c r="D77" i="1"/>
  <c r="D99" i="1"/>
  <c r="D128" i="1"/>
  <c r="H129" i="1" l="1"/>
  <c r="J129" i="1" s="1"/>
  <c r="K129" i="1" s="1"/>
  <c r="I87" i="1"/>
  <c r="I83" i="1"/>
  <c r="I91" i="1"/>
  <c r="I82" i="1"/>
  <c r="I77" i="1"/>
  <c r="I89" i="1"/>
  <c r="I92" i="1"/>
  <c r="I95" i="1"/>
  <c r="I78" i="1"/>
  <c r="I128" i="1"/>
  <c r="I85" i="1"/>
  <c r="I94" i="1"/>
  <c r="I90" i="1"/>
  <c r="I99" i="1"/>
  <c r="I80" i="1"/>
  <c r="I93" i="1"/>
  <c r="I88" i="1"/>
  <c r="I96" i="1"/>
  <c r="I98" i="1"/>
  <c r="I86" i="1"/>
  <c r="I81" i="1"/>
  <c r="I84" i="1"/>
  <c r="I79" i="1"/>
  <c r="K12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Noëlle Lucas</author>
    <author>noelle lucas</author>
  </authors>
  <commentList>
    <comment ref="A6" authorId="0" shapeId="0" xr:uid="{CBC54FF8-206A-4CC8-8156-9CBCA16859F0}">
      <text>
        <r>
          <rPr>
            <sz val="9"/>
            <color indexed="81"/>
            <rFont val="Tahoma"/>
            <family val="2"/>
          </rPr>
          <t>Cliquez sur le [-] à gauche ou sur le [1] dans le coin supérieur gauche pour facilité l'usage de l'outil, une fois les éléments complétés en lignes 6 à 9</t>
        </r>
      </text>
    </comment>
    <comment ref="K7" authorId="0" shapeId="0" xr:uid="{1D6D6126-6B5B-48B7-8E98-C0AA4968614A}">
      <text>
        <r>
          <rPr>
            <sz val="9"/>
            <color indexed="81"/>
            <rFont val="Tahoma"/>
            <family val="2"/>
          </rPr>
          <t>Fiabilité jugée optimale: max 30% de la PM
Fiabilité jugée partielle: max 20% de la PM
ou toute autre référence à justifier et documenter</t>
        </r>
      </text>
    </comment>
    <comment ref="A12" authorId="0" shapeId="0" xr:uid="{EB6C1356-9535-42C3-938F-EF936A3ADE0D}">
      <text>
        <r>
          <rPr>
            <sz val="9"/>
            <color indexed="81"/>
            <rFont val="Tahoma"/>
            <family val="2"/>
          </rPr>
          <t>A ADAPTER EN FONCTION DES CIRCONSTANCES</t>
        </r>
      </text>
    </comment>
    <comment ref="A21" authorId="0" shapeId="0" xr:uid="{25F41A48-8A4B-4C10-BFE9-EB5648D6654A}">
      <text>
        <r>
          <rPr>
            <sz val="9"/>
            <color indexed="81"/>
            <rFont val="Tahoma"/>
            <family val="2"/>
          </rPr>
          <t>Importez votre balance (détaillée ou par groupe de comptes) N-1 et N
dans les colonnes A-C et H</t>
        </r>
      </text>
    </comment>
    <comment ref="E21" authorId="1" shapeId="0" xr:uid="{C17CBE44-C57F-4588-8887-2FDC1ACB2675}">
      <text>
        <r>
          <rPr>
            <u/>
            <sz val="9"/>
            <color indexed="81"/>
            <rFont val="Tahoma"/>
            <family val="2"/>
          </rPr>
          <t>SUGGESTION:</t>
        </r>
        <r>
          <rPr>
            <sz val="9"/>
            <color indexed="81"/>
            <rFont val="Tahoma"/>
            <family val="2"/>
          </rPr>
          <t xml:space="preserve">
FILTRER SUR CASES COMPLETEES POUR NE CONSERVER QUE LES COMPTES POUR LESQUELS UN SOLDE ATTENDU A ÉTÉ DEFINI</t>
        </r>
      </text>
    </comment>
  </commentList>
</comments>
</file>

<file path=xl/sharedStrings.xml><?xml version="1.0" encoding="utf-8"?>
<sst xmlns="http://schemas.openxmlformats.org/spreadsheetml/2006/main" count="468" uniqueCount="393">
  <si>
    <t/>
  </si>
  <si>
    <t>AMORT /INSTALLATIONS</t>
  </si>
  <si>
    <t>MATERIEL ROULANT</t>
  </si>
  <si>
    <t>MOBILIER</t>
  </si>
  <si>
    <t>AMORT/ MOBILIER</t>
  </si>
  <si>
    <t>STOCK MARCHANDISES</t>
  </si>
  <si>
    <t>CLIENTS</t>
  </si>
  <si>
    <t>FACTURES A ETABLIR</t>
  </si>
  <si>
    <t>REDUCTIONS DE VALEUR</t>
  </si>
  <si>
    <t>CHARGES A REPORTER</t>
  </si>
  <si>
    <t>CAISSE</t>
  </si>
  <si>
    <t>FOURNISSEURS</t>
  </si>
  <si>
    <t>ONSS A PAYER</t>
  </si>
  <si>
    <t>PROVISION BONUS</t>
  </si>
  <si>
    <t>COMPTE COURANT TVA</t>
  </si>
  <si>
    <t>CAPITAL SOUSCRIT</t>
  </si>
  <si>
    <t>RESERVE LEGALE</t>
  </si>
  <si>
    <t>RESERVES DISPONIBLES</t>
  </si>
  <si>
    <t>PRODUITS DIVERS</t>
  </si>
  <si>
    <t>AVANTAGES EN NATURE</t>
  </si>
  <si>
    <t>ACHATS MARCHANDISES</t>
  </si>
  <si>
    <t>PROVISION 13EME MOIS</t>
  </si>
  <si>
    <t>SALAIRES OUVRIERS</t>
  </si>
  <si>
    <t>DOTATION BONUS</t>
  </si>
  <si>
    <t>SALAIRES BONUS</t>
  </si>
  <si>
    <t>SALAIRES PRIMES</t>
  </si>
  <si>
    <t>CHARGES SOC. 13EME M</t>
  </si>
  <si>
    <t>ASSURANCE GROUPE</t>
  </si>
  <si>
    <t>SERVICE MEDICAL</t>
  </si>
  <si>
    <t>TICKET RESTAURANT</t>
  </si>
  <si>
    <t>LOYERS IMMEUBLES</t>
  </si>
  <si>
    <t>ENLEVEMENT DECHETS</t>
  </si>
  <si>
    <t>CARBURANT VEHICULES</t>
  </si>
  <si>
    <t>HONORAIRES DIVERS</t>
  </si>
  <si>
    <t>PUBLICATIONS LEGALES</t>
  </si>
  <si>
    <t>FRAIS POSTAUX</t>
  </si>
  <si>
    <t>ASSURANCE INCENDIE</t>
  </si>
  <si>
    <t>ASSURANCES VEHICULES</t>
  </si>
  <si>
    <t>ASSURANCES AUTRES</t>
  </si>
  <si>
    <t>SEMINAIRES</t>
  </si>
  <si>
    <t>FRAIS DE RESTAURANT</t>
  </si>
  <si>
    <t>FRAIS DE PARKING</t>
  </si>
  <si>
    <t>FRAIS DIVERS</t>
  </si>
  <si>
    <t>PRECOMPTE IMMOBILIER</t>
  </si>
  <si>
    <t>PENALITES ET AMENDES</t>
  </si>
  <si>
    <t>ESCOMPTES RECUS</t>
  </si>
  <si>
    <t>INTERETS S/ LEASINGS</t>
  </si>
  <si>
    <t>FRAIS  S/ FACTORING</t>
  </si>
  <si>
    <t>PM</t>
  </si>
  <si>
    <t>CHECK</t>
  </si>
  <si>
    <t>Total Passif</t>
  </si>
  <si>
    <t>Total Actif</t>
  </si>
  <si>
    <t>%</t>
  </si>
  <si>
    <t>% 
de la PM</t>
  </si>
  <si>
    <t>En valeur</t>
  </si>
  <si>
    <t>Base de référence</t>
  </si>
  <si>
    <t>Chiffre d'affaires</t>
  </si>
  <si>
    <t>[1]</t>
  </si>
  <si>
    <t>[2]</t>
  </si>
  <si>
    <t>[3]</t>
  </si>
  <si>
    <t>[4]</t>
  </si>
  <si>
    <t>Bases de référence</t>
  </si>
  <si>
    <t>% de variation attendue</t>
  </si>
  <si>
    <t>Descriptif</t>
  </si>
  <si>
    <t>Nombre d'ETP - variation N vs N-1</t>
  </si>
  <si>
    <t>Evolution du chiffre d'affaires N vs N-1</t>
  </si>
  <si>
    <t>Nombre de m2 de surface de bureaux occupés</t>
  </si>
  <si>
    <t>VARIATION ATTENDUE</t>
  </si>
  <si>
    <t>COMPTE</t>
  </si>
  <si>
    <t>DESCRIPTIF</t>
  </si>
  <si>
    <t>REALISE VS ATTENDU</t>
  </si>
  <si>
    <t>VARIATION N VS N-1</t>
  </si>
  <si>
    <t>Matérialité</t>
  </si>
  <si>
    <t>Clearly trivial</t>
  </si>
  <si>
    <t>PROVISION PECULE DE VACANCES</t>
  </si>
  <si>
    <t>CONCESSIONS, BREVETS, LICENCES</t>
  </si>
  <si>
    <t>INSTALLATIONS, MACHINES &amp; OUTILLAGE</t>
  </si>
  <si>
    <t>RESULTAT NET</t>
  </si>
  <si>
    <t>chiffre d'affaires</t>
  </si>
  <si>
    <t>Référence de comparaison :</t>
  </si>
  <si>
    <t>REMISES, RABAIS, RISTOURNES</t>
  </si>
  <si>
    <t>A 
ANALYSER ?</t>
  </si>
  <si>
    <t>Indice des prix à la consommation</t>
  </si>
  <si>
    <t>AMORT/ CONCESS, BREVETS, LICENCES</t>
  </si>
  <si>
    <t xml:space="preserve">MATERIEL DE BUREAU </t>
  </si>
  <si>
    <t>AMORT /MAT. DE BUREAU</t>
  </si>
  <si>
    <t>RED VAL ACTEE S/STOCK</t>
  </si>
  <si>
    <t>AMORT /MATERIEL ROULANT</t>
  </si>
  <si>
    <t>INSTALLATIONS ET AGENCEMENTS</t>
  </si>
  <si>
    <t>AMORT /INSTALLATIONS ET AGENCEMENTS</t>
  </si>
  <si>
    <t>NOTE DE CREDIT A RECEVOIR</t>
  </si>
  <si>
    <t>ACOMPTES CLIENTS</t>
  </si>
  <si>
    <t>PRODUITS A REPORTER</t>
  </si>
  <si>
    <t>BANQUE A</t>
  </si>
  <si>
    <t>BANQUE B</t>
  </si>
  <si>
    <t>BANQUE C</t>
  </si>
  <si>
    <t>BANQUE D</t>
  </si>
  <si>
    <t>GARANTIES ET CAUTIONNEMENTS</t>
  </si>
  <si>
    <t>RESERVES IMMUNISEES</t>
  </si>
  <si>
    <t>RESULTATS REPORTES</t>
  </si>
  <si>
    <t>VIREMENT INTERNES</t>
  </si>
  <si>
    <t>AUTRES DETTES</t>
  </si>
  <si>
    <t>AUTRES CREANCES</t>
  </si>
  <si>
    <t>APPOINTEMENTS A PAYER</t>
  </si>
  <si>
    <t>PRECOMPTE PROFESSIONNEL</t>
  </si>
  <si>
    <t>DETTES FISCALES ESTIMEES</t>
  </si>
  <si>
    <t>DETTE FACTORING</t>
  </si>
  <si>
    <t>AUTRES EMPRUNTS CT</t>
  </si>
  <si>
    <t>FACTURES A RECEVOIR</t>
  </si>
  <si>
    <t>INTERIM</t>
  </si>
  <si>
    <t>LOCATION VEHICULES</t>
  </si>
  <si>
    <t>LOCATION COPIEURS</t>
  </si>
  <si>
    <t>LOC DISTRIBUTEUR DE BOISSONS</t>
  </si>
  <si>
    <t>FRAIS DE RECRUTEMENT</t>
  </si>
  <si>
    <t>IMPRIMES ET FOURNITURES</t>
  </si>
  <si>
    <t>ENTRETIEN MACHINES</t>
  </si>
  <si>
    <t>COTISATIONS PROFESSIONNELLES</t>
  </si>
  <si>
    <t>COMMISSIONS SUR VENTE</t>
  </si>
  <si>
    <t>CHIFFRE D'AFFAIRES</t>
  </si>
  <si>
    <t>DETTES DE LEASING LT</t>
  </si>
  <si>
    <t>AUTRES DETTES LT</t>
  </si>
  <si>
    <t>DETTES DE LEASING CT</t>
  </si>
  <si>
    <t>DEPOTS ET CAUTIONNEMENTS</t>
  </si>
  <si>
    <t>VAR STOCKS MARCHANDISES</t>
  </si>
  <si>
    <t>ENTRETIEN ET REPARATIONS BATIMENTS</t>
  </si>
  <si>
    <t>ENTRETIEN ET REPARATIONS VEHICULES</t>
  </si>
  <si>
    <t>EAU, GAZ ET ELECTRICITE</t>
  </si>
  <si>
    <t>CARBURANT UTILITAIRES</t>
  </si>
  <si>
    <t>ABONNEMENTS ET DOCUMENTATION</t>
  </si>
  <si>
    <t>FOURNITURES MAT.ERIEL INFORMATIQUE</t>
  </si>
  <si>
    <t>HONORAIRES COMPTABLES</t>
  </si>
  <si>
    <t>HONORAIRES AUDIT</t>
  </si>
  <si>
    <t>HONORAIRES SECRETARIAT SOCIAL</t>
  </si>
  <si>
    <t>TELEPHONIE, INTERNET</t>
  </si>
  <si>
    <t>ASSURANCE RC</t>
  </si>
  <si>
    <t>FRAIS MARKETING</t>
  </si>
  <si>
    <t>VOYAGES ET HOTELS ETRANGER</t>
  </si>
  <si>
    <t>FRAIS DE REPRESENTATION</t>
  </si>
  <si>
    <t>FRAIS DE TRANSPORT s/VENTES</t>
  </si>
  <si>
    <t>REMUNERATIONS BRUTES</t>
  </si>
  <si>
    <t>REDISTRIBUTION DE CHARGES SOCIALES</t>
  </si>
  <si>
    <t>CHARGES SOCIALES OUVRIERS</t>
  </si>
  <si>
    <t>FRAIS PROPRES A L'EMPLOYEUR</t>
  </si>
  <si>
    <t>ASSURANCE ACCIDENTS DU TRAVAIL</t>
  </si>
  <si>
    <t>AUTRES FRAIS DE PERSONNEL</t>
  </si>
  <si>
    <t>TRANSPORT DU PERSONNEL</t>
  </si>
  <si>
    <t>DOTATION AMORTISSEMENTS</t>
  </si>
  <si>
    <t>REDUCTIONS VALEUR SUR STOCKS</t>
  </si>
  <si>
    <t>COTISATIONS SOCIALES PATRONALES</t>
  </si>
  <si>
    <t>TAXES COMMUNALES</t>
  </si>
  <si>
    <t>AUTRES CHARGES D'EXPLOITATION</t>
  </si>
  <si>
    <t>INTERETS S/ EMPRUNTS BANCAIRES</t>
  </si>
  <si>
    <t>INTERETS BANCAIRES DEBITEURS</t>
  </si>
  <si>
    <t>FRAIS BANCAIRES</t>
  </si>
  <si>
    <t>REDUCTIONS DE VALEUR SUR CREANCES</t>
  </si>
  <si>
    <t>MOINS-VALUE REALISEES SUR CREANCES</t>
  </si>
  <si>
    <t>DIFFERENCES DE PAIEMENT</t>
  </si>
  <si>
    <t>MOINS VALUE S/REALISION D'IMMO CORP</t>
  </si>
  <si>
    <t>CHARGE FISCALE ESTIMEE</t>
  </si>
  <si>
    <t>PRODUCTION IMMOBILISEE</t>
  </si>
  <si>
    <t>PRODUITS FINANCIERS DIVERS</t>
  </si>
  <si>
    <t>PLUS-VALUE SUR REALISATION D'IMMO CORP</t>
  </si>
  <si>
    <t>BASE DE 
REF</t>
  </si>
  <si>
    <t>https://www.gao.gov/assets/gao-18-601g.pdf</t>
  </si>
  <si>
    <t>gao-18-601g Financial audit manual Volume 1 updated April 2020</t>
  </si>
  <si>
    <t>Voir guidance</t>
  </si>
  <si>
    <t>Ecart acceptable retenu pour la procédure :</t>
  </si>
  <si>
    <t>Eléments justifiant l'écart acceptable retenu:</t>
  </si>
  <si>
    <t>Base
Année N-1</t>
  </si>
  <si>
    <t>Base 
Année N</t>
  </si>
  <si>
    <t>(US Government Accountability Office)</t>
  </si>
  <si>
    <r>
      <t xml:space="preserve">The FAM (Financial Accounting Manual) presents a methodology for performing financial statement audits of federal entities in accordance with professional standards and consists of three volumes. The FAM is a key tool for enhancing accountability over taxpayer-provided resources. 
Financial Audit Manual: Volume 1 (GAO-18-601G) contains </t>
    </r>
    <r>
      <rPr>
        <b/>
        <u/>
        <sz val="11"/>
        <color theme="1"/>
        <rFont val="Calibri"/>
        <family val="2"/>
        <scheme val="minor"/>
      </rPr>
      <t>audit methodology</t>
    </r>
    <r>
      <rPr>
        <b/>
        <sz val="11"/>
        <color theme="1"/>
        <rFont val="Calibri"/>
        <family val="2"/>
        <scheme val="minor"/>
      </rPr>
      <t xml:space="preserve">;
Financial Audit Manual: Volume 2 (GAO-18-625G) provides </t>
    </r>
    <r>
      <rPr>
        <b/>
        <u/>
        <sz val="11"/>
        <color theme="1"/>
        <rFont val="Calibri"/>
        <family val="2"/>
        <scheme val="minor"/>
      </rPr>
      <t>detailed implementation guidance</t>
    </r>
    <r>
      <rPr>
        <b/>
        <sz val="11"/>
        <color theme="1"/>
        <rFont val="Calibri"/>
        <family val="2"/>
        <scheme val="minor"/>
      </rPr>
      <t xml:space="preserve">.
Financial Audit Manual: Volume 3 contains the Federal Financial Reporting </t>
    </r>
    <r>
      <rPr>
        <b/>
        <u/>
        <sz val="11"/>
        <color theme="1"/>
        <rFont val="Calibri"/>
        <family val="2"/>
        <scheme val="minor"/>
      </rPr>
      <t>Checklist</t>
    </r>
    <r>
      <rPr>
        <b/>
        <sz val="11"/>
        <color theme="1"/>
        <rFont val="Calibri"/>
        <family val="2"/>
        <scheme val="minor"/>
      </rPr>
      <t>.</t>
    </r>
  </si>
  <si>
    <t>PROCEDURES ANALYTIQUES DE SUBSTANCE (PAS)</t>
  </si>
  <si>
    <t>Vu que la comptabilité de chaque société est adaptée à ses besoins propres, le présent outil se limite à présenter une démarche générale à adapter aux informations disponibles chez chaque client.</t>
  </si>
  <si>
    <t>ISA mémo</t>
  </si>
  <si>
    <t>Cet onglet présente une synthèse de l'ISA 520 ainsi que les principes de base justifiant l'utilisation d'une PAS et nos obligations en termes de réflexion, d'analyse et de documentation.</t>
  </si>
  <si>
    <t>PRINCIPAUX FACTEURS QUI JUSTIFIENT LE RECOURS A UNE PAS</t>
  </si>
  <si>
    <t>En synthèse, une PAS sera particulièrement pertinente lorsque les données utilisées sont fiables, que ces données présentent une corrélation certaine et qu'elles présentent un degré de prédictabilité suffisant.</t>
  </si>
  <si>
    <t xml:space="preserve">Par exemple: </t>
  </si>
  <si>
    <t>L'analyse de l'évolution des ventes (loyers et charges locatives) dans le cadre d'une société immobilière ayant comme activité la location de ses biens immobiliers</t>
  </si>
  <si>
    <t>L'analyse de l'évolution des charges de personnel dans le cas d'un nombre de personnel stable</t>
  </si>
  <si>
    <t>L'analyse de corrélation entre l'évolution des ventes, des marchandises ou matières premières et des charges directes (transport, commissions sur vente etc.)</t>
  </si>
  <si>
    <t>Une PAS peut se baser sur des données financières et des données non financières</t>
  </si>
  <si>
    <t xml:space="preserve">La corrélation entre les volumes des ventes et le chiffre d'affaires dans le cas d'une activité peu diversifiée </t>
  </si>
  <si>
    <t>La corrélation entre le ratio de délai de paiement des clients et le délai mentionné dans les conditions générales des ventes dans le cas où celles-ci sont applicables à l'ensemble de la clientèle</t>
  </si>
  <si>
    <t>Une PAS peut s'appliquer aux états financiers dans leur globalité (informations agrégées) ou aux informations provenant de la comptabilité de gestion (informations désagrégées)</t>
  </si>
  <si>
    <t>Lorsque la société a plusieurs sites de production ou si la société exerce plusieurs types d'activités, il est plus pertinent de baser son analyse sur les informations provenant de la comptabilité de gestion par site d'exloitation ou par produits que de se baser sur les états financiers pris dans leur ensemble</t>
  </si>
  <si>
    <t>Une PAS peut se baser sur des données internes à l'entreprise ou au groupe et/ou externes à l'entreprise ou au groupe. L'utilisation de données externes peut présenter un caractère de fiabilité plus important que les données internes.</t>
  </si>
  <si>
    <t>Données internes = chiffre d'affaires par produits</t>
  </si>
  <si>
    <t>Données internes du groupe = chiffre d'affaires sur lequel le commissionnement de l'entreprise est calculé, qui peut être validé par le commissaire de la société mère</t>
  </si>
  <si>
    <t>Données externes: index des prix, index des salaires, statistique sectorielle</t>
  </si>
  <si>
    <t>Une PAS peut se baser sur les données "réalisées" ou sur les "budgets" dans la mesure où les budgets sont fiables (la société applique un process de budgétisation) et réalistes (les budgets ne sont pas des objectifs à atteindre mais reposent sur des hypothèses réelles telles que le carnet de commande, l'existence de contrats pluriannuels etc.)</t>
  </si>
  <si>
    <t>La comparaison entre le chiffre d'affaires réalisés avec le chiffre d'affaires annuel budgété</t>
  </si>
  <si>
    <t>La comparaison entre lla marge réalisée et la marge budgétée</t>
  </si>
  <si>
    <t>ETAPES A SUIVRE POUR L'APPLICATION D'UNE PAS</t>
  </si>
  <si>
    <t>I-</t>
  </si>
  <si>
    <t>CONTEXTE GENERAL</t>
  </si>
  <si>
    <t>II-</t>
  </si>
  <si>
    <t>ECART ACCEPTABLE</t>
  </si>
  <si>
    <t>III-</t>
  </si>
  <si>
    <t>IV-</t>
  </si>
  <si>
    <t>DONNEES DE REFERENCE</t>
  </si>
  <si>
    <t>A vous ensuite de compléter les données de référence que vous jugerez pertinentes pour définir vos attentes, en fonction de la situation de votre client, ainsi que de la disponibilité et de la fiabilité d'informations (extra-)comptables.</t>
  </si>
  <si>
    <t>REVUE ANALYTIQUE GENERALE</t>
  </si>
  <si>
    <t>Une PAS est également pertinente lorsqu'il y a un volume important de transactions à analyser.</t>
  </si>
  <si>
    <t>PAS générale</t>
  </si>
  <si>
    <r>
      <t xml:space="preserve">L'écart acceptable sera déterminé sur base du </t>
    </r>
    <r>
      <rPr>
        <u/>
        <sz val="11"/>
        <color theme="1"/>
        <rFont val="Calibri"/>
        <family val="2"/>
        <scheme val="minor"/>
      </rPr>
      <t>Degré de précision des données utilisées</t>
    </r>
    <r>
      <rPr>
        <sz val="11"/>
        <color theme="1"/>
        <rFont val="Calibri"/>
        <family val="2"/>
        <scheme val="minor"/>
      </rPr>
      <t xml:space="preserve"> et de l'</t>
    </r>
    <r>
      <rPr>
        <u/>
        <sz val="11"/>
        <color theme="1"/>
        <rFont val="Calibri"/>
        <family val="2"/>
        <scheme val="minor"/>
      </rPr>
      <t>Assurance recherchée</t>
    </r>
    <r>
      <rPr>
        <sz val="11"/>
        <color theme="1"/>
        <rFont val="Calibri"/>
        <family val="2"/>
        <scheme val="minor"/>
      </rPr>
      <t xml:space="preserve"> par la PAS sur cette base, étant entendu qu'une corrélation existera inévitablement entre ces deux facteurs.
Pour ce faire, et en l'absence de méthodologie spécifique fournie par les ISA, nous faisons utilement référence à la guidance fournie par la GAO (US Government Accountability Office) dans son manuel comptable (Financial Accounting Manual) au regard du degré de confiance de l'auditeur vis-à-vis de l'organisation administrative et du degré de précision des données mises à disposition.</t>
    </r>
  </si>
  <si>
    <t>Plus d'informations à cet égard vous est fournie dans l'onglet 'Ecart acceptable'!A1</t>
  </si>
  <si>
    <t>COMMENTAIRES/CONCLUSION
(OU RENVOI A D'AUTRES PROCEDURES D'AUDIT)</t>
  </si>
  <si>
    <t>COMMENTAIRES/CONCLUSION (OU RENVOI A D'AUTRES PROCEDURES D'AUDIT)</t>
  </si>
  <si>
    <t>En fonction des résultats obtenus par l'analyse, l'auditeur veillera à documenter, pour chaque rubrique analysée, le degré d'assurance obtenu, et/ou le recours à d'autres tests de détail lui permettant d'obtenir l'assurance nécessaire attendue au vu de son analyse de risque préliminaire.</t>
  </si>
  <si>
    <t>Procédures analytiques
Définition</t>
  </si>
  <si>
    <t>évaluations d'informations financières faites à partir d'une analyse des corrélations plausibles entre des données financières et non financières. Ces procédures englobent également toute investigation jugée nécessaire des variations ou des corrélations relevées qui sont incohérentes avec d'autres informations pertinentes ou qui s'écartent de façon importante des valeurs attendues.</t>
  </si>
  <si>
    <t>Comparaison avec les périodes antérieures, les budgets et les ratios du secteur ou d'entreprises de taille comparable
Confirmation d'un modèle prévisible (exemple % de marge)
Comparaison de données financières et non financières (exemple nombre d'employés)</t>
  </si>
  <si>
    <r>
      <rPr>
        <b/>
        <u/>
        <sz val="11"/>
        <color rgb="FF002060"/>
        <rFont val="Calibri"/>
        <family val="2"/>
        <scheme val="minor"/>
      </rPr>
      <t>FONDEMENT</t>
    </r>
    <r>
      <rPr>
        <b/>
        <u/>
        <sz val="11"/>
        <rFont val="Calibri"/>
        <family val="2"/>
        <scheme val="minor"/>
      </rPr>
      <t xml:space="preserve">
des procédures analytiques de substance</t>
    </r>
  </si>
  <si>
    <t>Hypothèse de base pour avoir recours à un procédure analytique de substance: il existe une corrélation entre les données et ces corrélations perdurent jusqu'à preuve du contraire</t>
  </si>
  <si>
    <t>Les procédures analytiques de substance s'utllisent avant la réalisation des autres procédures de détails car cette analyse contribue à fixer la nature et l'étendue des tests de détails et/ou à réduire ne niveau d'assurance à obtenir pour les autres tests.</t>
  </si>
  <si>
    <t>L'existence de ces corrélations apportent des évidences principalement par rapport aux assertions (exhaustivité, exactitude, existence et imputation)</t>
  </si>
  <si>
    <t>Ces corrélations peuvent mettre en évidence des anomalies qui n'auraient pas été identifiés par des tests de détails</t>
  </si>
  <si>
    <t>Ces corrélations peuvent faire apparaitre des lacunes dans le contrôle interne qui n'auraient pas été identifiées par d'autres procédures d'audit</t>
  </si>
  <si>
    <r>
      <rPr>
        <b/>
        <u/>
        <sz val="11"/>
        <color rgb="FF002060"/>
        <rFont val="Calibri"/>
        <family val="2"/>
        <scheme val="minor"/>
      </rPr>
      <t>DILIGENCES REQUISES</t>
    </r>
    <r>
      <rPr>
        <b/>
        <u/>
        <sz val="11"/>
        <rFont val="Calibri"/>
        <family val="2"/>
        <scheme val="minor"/>
      </rPr>
      <t xml:space="preserve"> 
pour des procédures analytiques de substance</t>
    </r>
  </si>
  <si>
    <r>
      <t>Lors de la définition et de la mise en œuvre de procédures analytiques de substance, isolément ou en combinaison avec des vérifications de détail, en tant que contrôles de substance conformément à la Norme ISA 330</t>
    </r>
    <r>
      <rPr>
        <vertAlign val="superscript"/>
        <sz val="11"/>
        <rFont val="Calibri"/>
        <family val="2"/>
        <scheme val="minor"/>
      </rPr>
      <t>3</t>
    </r>
    <r>
      <rPr>
        <sz val="11"/>
        <rFont val="Calibri"/>
        <family val="2"/>
        <scheme val="minor"/>
      </rPr>
      <t xml:space="preserve">, l'auditeur doit: </t>
    </r>
  </si>
  <si>
    <t>Facteurs clefs influençant la précision 
des procédures analytiques de substance</t>
  </si>
  <si>
    <r>
      <t xml:space="preserve">(a)      Établir la </t>
    </r>
    <r>
      <rPr>
        <b/>
        <u/>
        <sz val="11"/>
        <rFont val="Calibri"/>
        <family val="2"/>
        <scheme val="minor"/>
      </rPr>
      <t>pertinence du recours à des procédures analytiques de substance spécifiques pour des assertions déterminées</t>
    </r>
    <r>
      <rPr>
        <sz val="11"/>
        <rFont val="Calibri"/>
        <family val="2"/>
        <scheme val="minor"/>
      </rPr>
      <t>, en tenant compte des risques évalués d'anomalies significatives ainsi que, le cas échéant, des vérifications de détail se rapportant à ces mêmes assertions; (Voir par. A6 – A11)</t>
    </r>
  </si>
  <si>
    <r>
      <rPr>
        <u/>
        <sz val="11"/>
        <rFont val="Calibri"/>
        <family val="2"/>
        <scheme val="minor"/>
      </rPr>
      <t>Caractère adapté du recours aux procédures analytiques de substance en fonction de l'assertion</t>
    </r>
    <r>
      <rPr>
        <sz val="11"/>
        <rFont val="Calibri"/>
        <family val="2"/>
        <scheme val="minor"/>
      </rPr>
      <t>:
- Volume important d'opérations prévisibles
- Efficacité pour identifier des anomalies significatives</t>
    </r>
  </si>
  <si>
    <r>
      <rPr>
        <b/>
        <u/>
        <sz val="11"/>
        <rFont val="Calibri"/>
        <family val="2"/>
        <scheme val="minor"/>
      </rPr>
      <t>Niveau de désagrégation des données</t>
    </r>
    <r>
      <rPr>
        <sz val="11"/>
        <rFont val="Calibri"/>
        <family val="2"/>
        <scheme val="minor"/>
      </rPr>
      <t xml:space="preserve">
Le niveau de désagrégation peut se définir par rapport à divers facteurs: période prise en compte (mois, trimestres, semestres, annuels), entité prise en considération (unités de production définies par rapport à des zones géographiques, produits etc). Il influencera directement le niveau de précision de l'analyse
</t>
    </r>
    <r>
      <rPr>
        <b/>
        <u/>
        <sz val="11"/>
        <rFont val="Calibri"/>
        <family val="2"/>
        <scheme val="minor"/>
      </rPr>
      <t xml:space="preserve">Fiabilité des données
</t>
    </r>
    <r>
      <rPr>
        <sz val="11"/>
        <rFont val="Calibri"/>
        <family val="2"/>
        <scheme val="minor"/>
      </rPr>
      <t xml:space="preserve">Privilégier les données externes obtenues de manière indépendante aux informations internes pouvant être manipulées
</t>
    </r>
    <r>
      <rPr>
        <b/>
        <u/>
        <sz val="11"/>
        <rFont val="Calibri"/>
        <family val="2"/>
        <scheme val="minor"/>
      </rPr>
      <t xml:space="preserve">Prédictabilité
</t>
    </r>
    <r>
      <rPr>
        <sz val="11"/>
        <rFont val="Calibri"/>
        <family val="2"/>
        <scheme val="minor"/>
      </rPr>
      <t xml:space="preserve">La qualité des résultats attendus est lié directement à la fiabilité du taux de prédictabilité. L'utilisation de données non financières donné également un degré d'assurance plus important aux résultats. </t>
    </r>
  </si>
  <si>
    <r>
      <t xml:space="preserve">(b)      </t>
    </r>
    <r>
      <rPr>
        <b/>
        <u/>
        <sz val="11"/>
        <rFont val="Calibri"/>
        <family val="2"/>
        <scheme val="minor"/>
      </rPr>
      <t>Évaluer la fiabilité des données sur lesquelles sont fondées ses attentes</t>
    </r>
    <r>
      <rPr>
        <sz val="11"/>
        <rFont val="Calibri"/>
        <family val="2"/>
        <scheme val="minor"/>
      </rPr>
      <t xml:space="preserve"> par rapport à des montants enregistrés ou à des ratios, en tenant compte de leur source, de leur degré de comparabilité, de la nature et de la pertinence des informations disponibles ainsi que des contrôles ayant encadré leur préparation; (Voir par. A12 – A14)</t>
    </r>
  </si>
  <si>
    <r>
      <rPr>
        <u/>
        <sz val="11"/>
        <rFont val="Calibri"/>
        <family val="2"/>
        <scheme val="minor"/>
      </rPr>
      <t>Facteurs pertinents pour évaluer la fabilité des données</t>
    </r>
    <r>
      <rPr>
        <sz val="11"/>
        <rFont val="Calibri"/>
        <family val="2"/>
        <scheme val="minor"/>
      </rPr>
      <t xml:space="preserve">:
Source des données (exemple données externes) - comparabilité des années dans les données avec le secteur - optique de conception des budgets (objectifs attendus &gt;&lt; résultats à atteindre) - contrôle par l'entité de la préparation des données utilisées 
</t>
    </r>
  </si>
  <si>
    <r>
      <t xml:space="preserve">(c)      </t>
    </r>
    <r>
      <rPr>
        <b/>
        <u/>
        <sz val="11"/>
        <rFont val="Calibri"/>
        <family val="2"/>
        <scheme val="minor"/>
      </rPr>
      <t xml:space="preserve">Déterminer des montants ou des ratios attendus </t>
    </r>
    <r>
      <rPr>
        <sz val="11"/>
        <rFont val="Calibri"/>
        <family val="2"/>
        <scheme val="minor"/>
      </rPr>
      <t>et apprécier si ceux-ci ont un niveau de précision suffisant pour permettre d’identifier une anomalie qui, prise individuellement ou en cumulé avec d'autres anomalies, peut conduire à ce que les états financiers comportent des anomalies significatives; et (Voir par. A15)</t>
    </r>
  </si>
  <si>
    <r>
      <rPr>
        <u/>
        <sz val="11"/>
        <rFont val="Calibri"/>
        <family val="2"/>
        <scheme val="minor"/>
      </rPr>
      <t>Facteurs influençant le dégré de précision des résultats attendus</t>
    </r>
    <r>
      <rPr>
        <sz val="11"/>
        <rFont val="Calibri"/>
        <family val="2"/>
        <scheme val="minor"/>
      </rPr>
      <t>:
- Exactitude plus fiable dans le cadre d'opérations récurrentes &gt;&lt; ponctuelles
- Information désagrégée (exemple unité de production &gt;&lt; comptes annuels)
- Disponibilités des données nécessaires à l'analyse</t>
    </r>
  </si>
  <si>
    <r>
      <t xml:space="preserve">(d)      </t>
    </r>
    <r>
      <rPr>
        <b/>
        <u/>
        <sz val="11"/>
        <rFont val="Calibri"/>
        <family val="2"/>
        <scheme val="minor"/>
      </rPr>
      <t>Fixer l’écart jugé acceptable</t>
    </r>
    <r>
      <rPr>
        <sz val="11"/>
        <rFont val="Calibri"/>
        <family val="2"/>
        <scheme val="minor"/>
      </rPr>
      <t xml:space="preserve">  entre les montants enregistrés et les valeurs attendues, au-delà duquel il lui faudra entreprendre les investigations complémentaires requises par le paragraphe 7. (Voir par. A16)</t>
    </r>
  </si>
  <si>
    <r>
      <rPr>
        <u/>
        <sz val="11"/>
        <rFont val="Calibri"/>
        <family val="2"/>
        <scheme val="minor"/>
      </rPr>
      <t>Facteurs influençant l'écart jugé acceptable</t>
    </r>
    <r>
      <rPr>
        <sz val="11"/>
        <rFont val="Calibri"/>
        <family val="2"/>
        <scheme val="minor"/>
      </rPr>
      <t>:
- seuil de signification
- degré d'assurance désiré</t>
    </r>
  </si>
  <si>
    <r>
      <rPr>
        <b/>
        <u/>
        <sz val="11"/>
        <color rgb="FF002060"/>
        <rFont val="Calibri"/>
        <family val="2"/>
        <scheme val="minor"/>
      </rPr>
      <t xml:space="preserve">OBJET </t>
    </r>
    <r>
      <rPr>
        <b/>
        <u/>
        <sz val="11"/>
        <rFont val="Calibri"/>
        <family val="2"/>
        <scheme val="minor"/>
      </rPr>
      <t xml:space="preserve">
DE L'ANALYSE</t>
    </r>
  </si>
  <si>
    <t>Si les procédures analytiques réalisées conformément à la présente Norme ISA font apparaître des variations ou des corrélations qui sont incohérentes avec d'autres informations pertinentes ou qui s'écartent de manière significative des valeurs attendues, l'auditeur doit procéder à des investigations sur la cause de ces écarts:</t>
  </si>
  <si>
    <t>(a)     En demandant des informations à la direction et en recueillant des éléments probants appropriés pour corroborer les réponses obtenues; et</t>
  </si>
  <si>
    <t xml:space="preserve">Comparaison des explications obtenues avec la connaissance de l'environnement générale et les autres éléments recueillis
Si cette comparaison n'est pas probante, recours à des procédures complémentaires
</t>
  </si>
  <si>
    <t>(b)     En mettant en œuvre d'autres procédures d'audit jugées nécessaires au regard des circonstances. (Voir par. A20 – A21)</t>
  </si>
  <si>
    <r>
      <rPr>
        <b/>
        <u/>
        <sz val="11"/>
        <color rgb="FF002060"/>
        <rFont val="Calibri"/>
        <family val="2"/>
        <scheme val="minor"/>
      </rPr>
      <t>TYPES</t>
    </r>
    <r>
      <rPr>
        <b/>
        <u/>
        <sz val="11"/>
        <rFont val="Calibri"/>
        <family val="2"/>
        <scheme val="minor"/>
      </rPr>
      <t xml:space="preserve">
 de procédures analytiques</t>
    </r>
  </si>
  <si>
    <t>Analyse des tendances</t>
  </si>
  <si>
    <t>Analyse par ratios</t>
  </si>
  <si>
    <t>Tests de corrélations</t>
  </si>
  <si>
    <t>Etape 1</t>
  </si>
  <si>
    <t>Fixer un résultat attendu de manière indépendante</t>
  </si>
  <si>
    <t>Etape 2</t>
  </si>
  <si>
    <t>Fixer un écart jugé acceptable</t>
  </si>
  <si>
    <t>Etape 3</t>
  </si>
  <si>
    <t>Calculer les différences</t>
  </si>
  <si>
    <t>Etape 4</t>
  </si>
  <si>
    <t>Analyser les différences, obtenir des éléments probants et conclure</t>
  </si>
  <si>
    <t>L'analyse générale présentée ici vous permet, à partir de simples éléments de corrélation, de déterminer les valeurs attendues de certaines rubriques comptables hautement inter-corrélées, et de vous assurer de la cohérence des états financiers avec ces données attendues.
Au vu du caractère très simplifié de l'analyse, l'auditeur devra être particulièrement attentif au niveau d'assurance fourni par ce test, et à la nécessité de complémenter cette analyse par d'autres Tests de procédure et de substance lui permettant d'atteindre de niveau d'assurance recherché.</t>
  </si>
  <si>
    <t>REALISE
N-1</t>
  </si>
  <si>
    <t>REALISE 
N</t>
  </si>
  <si>
    <t>SOLDE  ATTENDU
N</t>
  </si>
  <si>
    <t>Le niveau d'écart acceptable dépendant fortement du jugement professionnel, ces pourcentages ne sont donnés qu'à titre purement indicatifs. 
Il va sans dire que le professionnel pourra faire appel à une méthodologie différente, à condition de justifier et de documenter son approche en suffisance.</t>
  </si>
  <si>
    <t>DOSSIER :</t>
  </si>
  <si>
    <t>REFERENCE:</t>
  </si>
  <si>
    <t xml:space="preserve">Exercice clos le : </t>
  </si>
  <si>
    <t>INITIALES/DATE:</t>
  </si>
  <si>
    <t>[Exemple]      211000</t>
  </si>
  <si>
    <t>[Exemple]      211900</t>
  </si>
  <si>
    <t>[Exemple]      230000</t>
  </si>
  <si>
    <t>[Exemple]      230900</t>
  </si>
  <si>
    <t>[Exemple]      240000</t>
  </si>
  <si>
    <t>[Exemple]      240900</t>
  </si>
  <si>
    <t>[Exemple]      242000</t>
  </si>
  <si>
    <t>[Exemple]      242900</t>
  </si>
  <si>
    <t>[Exemple]      243000</t>
  </si>
  <si>
    <t>[Exemple]      243900</t>
  </si>
  <si>
    <t>[Exemple]      260000</t>
  </si>
  <si>
    <t>[Exemple]      260900</t>
  </si>
  <si>
    <t>[Exemple]      288000</t>
  </si>
  <si>
    <t>[Exemple]      340000</t>
  </si>
  <si>
    <t>[Exemple]      349000</t>
  </si>
  <si>
    <t>[Exemple]      400000</t>
  </si>
  <si>
    <t>[Exemple]      404000</t>
  </si>
  <si>
    <t>[Exemple]      404100</t>
  </si>
  <si>
    <t>[Exemple]      409000</t>
  </si>
  <si>
    <t>[Exemple]      416000</t>
  </si>
  <si>
    <t>[Exemple]      490000</t>
  </si>
  <si>
    <t>[Exemple]      550000</t>
  </si>
  <si>
    <t>[Exemple]      551000</t>
  </si>
  <si>
    <t>[Exemple]      552000</t>
  </si>
  <si>
    <t>[Exemple]      553000</t>
  </si>
  <si>
    <t>[Exemple]      570000</t>
  </si>
  <si>
    <t>[Exemple]      580000</t>
  </si>
  <si>
    <t>[Exemple]      100000</t>
  </si>
  <si>
    <t>[Exemple]      130000</t>
  </si>
  <si>
    <t>[Exemple]      131100</t>
  </si>
  <si>
    <t>[Exemple]      133000</t>
  </si>
  <si>
    <t>[Exemple]      140000</t>
  </si>
  <si>
    <t>[Exemple]      173352</t>
  </si>
  <si>
    <t>[Exemple]      174100</t>
  </si>
  <si>
    <t>[Exemple]      178000</t>
  </si>
  <si>
    <t>[Exemple]      423352</t>
  </si>
  <si>
    <t>[Exemple]      430570</t>
  </si>
  <si>
    <t>[Exemple]      439100</t>
  </si>
  <si>
    <t>[Exemple]      440000</t>
  </si>
  <si>
    <t>[Exemple]      444000</t>
  </si>
  <si>
    <t>[Exemple]      450000</t>
  </si>
  <si>
    <t>[Exemple]      451300</t>
  </si>
  <si>
    <t>[Exemple]      453000</t>
  </si>
  <si>
    <t>[Exemple]      454000</t>
  </si>
  <si>
    <t>[Exemple]      455000</t>
  </si>
  <si>
    <t>[Exemple]      456000</t>
  </si>
  <si>
    <t>[Exemple]      459000</t>
  </si>
  <si>
    <t>[Exemple]      460000</t>
  </si>
  <si>
    <t>[Exemple]      489600</t>
  </si>
  <si>
    <t>[Exemple]      493000</t>
  </si>
  <si>
    <t>[Exemple]      604000</t>
  </si>
  <si>
    <t>[Exemple]      608000</t>
  </si>
  <si>
    <t>[Exemple]      609400</t>
  </si>
  <si>
    <t>[Exemple]      610000</t>
  </si>
  <si>
    <t>[Exemple]      610220</t>
  </si>
  <si>
    <t>[Exemple]      610260</t>
  </si>
  <si>
    <t>[Exemple]      610300</t>
  </si>
  <si>
    <t>[Exemple]      611000</t>
  </si>
  <si>
    <t>[Exemple]      611300</t>
  </si>
  <si>
    <t>[Exemple]      611400</t>
  </si>
  <si>
    <t>[Exemple]      611600</t>
  </si>
  <si>
    <t>[Exemple]      612000</t>
  </si>
  <si>
    <t>[Exemple]      612030</t>
  </si>
  <si>
    <t>[Exemple]      612035</t>
  </si>
  <si>
    <t>[Exemple]      612070</t>
  </si>
  <si>
    <t>[Exemple]      612080</t>
  </si>
  <si>
    <t>[Exemple]      612090</t>
  </si>
  <si>
    <t>[Exemple]      613000</t>
  </si>
  <si>
    <t>[Exemple]      613010</t>
  </si>
  <si>
    <t>[Exemple]      613040</t>
  </si>
  <si>
    <t>[Exemple]      613070</t>
  </si>
  <si>
    <t>[Exemple]      613090</t>
  </si>
  <si>
    <t>[Exemple]      613130</t>
  </si>
  <si>
    <t>[Exemple]      613180</t>
  </si>
  <si>
    <t>[Exemple]      613200</t>
  </si>
  <si>
    <t>[Exemple]      613230</t>
  </si>
  <si>
    <t>[Exemple]      613240</t>
  </si>
  <si>
    <t>[Exemple]      613300</t>
  </si>
  <si>
    <t>[Exemple]      613310</t>
  </si>
  <si>
    <t>[Exemple]      613360</t>
  </si>
  <si>
    <t>[Exemple]      613370</t>
  </si>
  <si>
    <t>[Exemple]      614010</t>
  </si>
  <si>
    <t>[Exemple]      614090</t>
  </si>
  <si>
    <t>[Exemple]      614100</t>
  </si>
  <si>
    <t>[Exemple]      614110</t>
  </si>
  <si>
    <t>[Exemple]      614120</t>
  </si>
  <si>
    <t>[Exemple]      614130</t>
  </si>
  <si>
    <t>[Exemple]      614140</t>
  </si>
  <si>
    <t>[Exemple]      615020</t>
  </si>
  <si>
    <t>[Exemple]      617000</t>
  </si>
  <si>
    <t>[Exemple]      620000</t>
  </si>
  <si>
    <t>[Exemple]      620200</t>
  </si>
  <si>
    <t>[Exemple]      620300</t>
  </si>
  <si>
    <t>[Exemple]      620400</t>
  </si>
  <si>
    <t>[Exemple]      620500</t>
  </si>
  <si>
    <t>[Exemple]      620530</t>
  </si>
  <si>
    <t>[Exemple]      620540</t>
  </si>
  <si>
    <t>[Exemple]      621000</t>
  </si>
  <si>
    <t>[Exemple]      621200</t>
  </si>
  <si>
    <t>[Exemple]      621220</t>
  </si>
  <si>
    <t>[Exemple]      621300</t>
  </si>
  <si>
    <t>[Exemple]      623000</t>
  </si>
  <si>
    <t>[Exemple]      623010</t>
  </si>
  <si>
    <t>[Exemple]      623040</t>
  </si>
  <si>
    <t>[Exemple]      623050</t>
  </si>
  <si>
    <t>[Exemple]      623060</t>
  </si>
  <si>
    <t>[Exemple]      623070</t>
  </si>
  <si>
    <t>[Exemple]      623110</t>
  </si>
  <si>
    <t>[Exemple]      625000</t>
  </si>
  <si>
    <t>[Exemple]      630000</t>
  </si>
  <si>
    <t>[Exemple]      631000</t>
  </si>
  <si>
    <t>[Exemple]      634000</t>
  </si>
  <si>
    <t>[Exemple]      640030</t>
  </si>
  <si>
    <t>[Exemple]      640060</t>
  </si>
  <si>
    <t>[Exemple]      642000</t>
  </si>
  <si>
    <t>[Exemple]      643000</t>
  </si>
  <si>
    <t>[Exemple]      650000</t>
  </si>
  <si>
    <t>[Exemple]      650200</t>
  </si>
  <si>
    <t>[Exemple]      650500</t>
  </si>
  <si>
    <t>[Exemple]      657000</t>
  </si>
  <si>
    <t>[Exemple]      657200</t>
  </si>
  <si>
    <t>[Exemple]      657350</t>
  </si>
  <si>
    <t>[Exemple]      663000</t>
  </si>
  <si>
    <t>[Exemple]      664000</t>
  </si>
  <si>
    <t>[Exemple]      670200</t>
  </si>
  <si>
    <t>[Exemple]      700000</t>
  </si>
  <si>
    <t>[Exemple]      708000</t>
  </si>
  <si>
    <t>[Exemple]      720000</t>
  </si>
  <si>
    <t>[Exemple]      749000</t>
  </si>
  <si>
    <t>[Exemple]      749100</t>
  </si>
  <si>
    <t>[Exemple]      756000</t>
  </si>
  <si>
    <t>[Exemple]      757000</t>
  </si>
  <si>
    <t>[Exemple]      759000</t>
  </si>
  <si>
    <t>[Exemple]      763000</t>
  </si>
  <si>
    <r>
      <t xml:space="preserve">Il reviendra à l'auditeur 
- de ne retenir dans l'analyse que les postes financiers à haute tendance corrélatives, susceptibles d'être estimés suffisamment précisément sur base des critères de référence pré-définis ;
- de compléter les données dans les cellules marquées en jaune (les chiffres apparaissant actuellement vous étant donnés à titre purement indicatif) en ce compris les données de références jugées utiles en corrélation avec les états financiers audités;
</t>
    </r>
    <r>
      <rPr>
        <sz val="11"/>
        <color theme="9" tint="-0.249977111117893"/>
        <rFont val="Calibri"/>
        <family val="2"/>
        <scheme val="minor"/>
      </rPr>
      <t xml:space="preserve">   [Note: certaines cellules, indiquées par un triangle rouge,  font apparaître des commentaires destinés à vous aider dans l'utilisation pratique de l'outil]</t>
    </r>
    <r>
      <rPr>
        <sz val="11"/>
        <color theme="1"/>
        <rFont val="Calibri"/>
        <family val="2"/>
        <scheme val="minor"/>
      </rPr>
      <t xml:space="preserve">
- d'évaluer le degré d'assurance obtenu par le biais d'une telle analyse globale, en veillant à complémenter l'analyse par d'autres Tests de procédures et de substance lui permettant ainsi d'atteindre l'assurance suffisante recherchée au vu du contexte de l'audit de l'entité;
- de prévoir dans tous les cas un complément de procédures pour les cycles faisant apparaitre des risques significatifs de l'entreprise,  notamment en termes de fraude.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</si>
</sst>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_-* #,##0\ _€_-;\-* #,##0\ _€_-;_-* &quot;-&quot;??\ _€_-;_-@_-"/>
    <numFmt numFmtId="166" formatCode="###0;\-###0;0.00"/>
    <numFmt numFmtId="167" formatCode="_-* #,##0_-;\-* #,##0_-;_-* &quot;-&quot;??_-;_-@_-"/>
  </numFmts>
  <fonts count="54">
    <font>
      <sz val="11"/>
      <color theme="1"/>
      <name val="Calibri"/>
      <scheme val="minor"/>
    </font>
    <font>
      <sz val="11"/>
      <color theme="1"/>
      <name val="Calibri"/>
      <family val="2"/>
      <scheme val="minor"/>
    </font>
    <font>
      <sz val="10"/>
      <color theme="1"/>
      <name val="Trebuchet MS"/>
      <family val="2"/>
    </font>
    <font>
      <sz val="11"/>
      <color theme="1"/>
      <name val="Calibri"/>
      <family val="2"/>
      <scheme val="minor"/>
    </font>
    <font>
      <sz val="7"/>
      <color rgb="FF000000"/>
      <name val="Arial"/>
      <family val="2"/>
    </font>
    <font>
      <b/>
      <sz val="7"/>
      <color rgb="FF000000"/>
      <name val="Arial"/>
      <family val="2"/>
    </font>
    <font>
      <sz val="10"/>
      <name val="Arial"/>
      <family val="2"/>
    </font>
    <font>
      <u/>
      <sz val="10"/>
      <color theme="10"/>
      <name val="Trebuchet MS"/>
      <family val="2"/>
    </font>
    <font>
      <b/>
      <sz val="9"/>
      <color rgb="FF000000"/>
      <name val="Arial"/>
      <family val="2"/>
    </font>
    <font>
      <sz val="8"/>
      <name val="Calibri"/>
      <family val="2"/>
      <scheme val="minor"/>
    </font>
    <font>
      <sz val="9"/>
      <color indexed="81"/>
      <name val="Tahoma"/>
      <family val="2"/>
    </font>
    <font>
      <u/>
      <sz val="9"/>
      <color indexed="81"/>
      <name val="Tahoma"/>
      <family val="2"/>
    </font>
    <font>
      <sz val="9"/>
      <color theme="1"/>
      <name val="Arial"/>
      <family val="2"/>
    </font>
    <font>
      <b/>
      <sz val="9"/>
      <color theme="1"/>
      <name val="Arial"/>
      <family val="2"/>
    </font>
    <font>
      <b/>
      <sz val="9"/>
      <color theme="3"/>
      <name val="Arial"/>
      <family val="2"/>
    </font>
    <font>
      <sz val="9"/>
      <color theme="0"/>
      <name val="Arial"/>
      <family val="2"/>
    </font>
    <font>
      <sz val="9"/>
      <color theme="3"/>
      <name val="Arial"/>
      <family val="2"/>
    </font>
    <font>
      <sz val="9"/>
      <color rgb="FFFF0000"/>
      <name val="Arial"/>
      <family val="2"/>
    </font>
    <font>
      <sz val="9"/>
      <name val="Arial"/>
      <family val="2"/>
    </font>
    <font>
      <sz val="9"/>
      <color rgb="FF0000FF"/>
      <name val="Arial"/>
      <family val="2"/>
    </font>
    <font>
      <b/>
      <sz val="9"/>
      <color rgb="FF0070C0"/>
      <name val="Arial"/>
      <family val="2"/>
    </font>
    <font>
      <b/>
      <sz val="9"/>
      <color rgb="FF00B050"/>
      <name val="Arial"/>
      <family val="2"/>
    </font>
    <font>
      <sz val="9"/>
      <color rgb="FF000000"/>
      <name val="Arial"/>
      <family val="2"/>
    </font>
    <font>
      <b/>
      <sz val="9"/>
      <color rgb="FF0000FF"/>
      <name val="Arial"/>
      <family val="2"/>
    </font>
    <font>
      <b/>
      <sz val="9"/>
      <name val="Arial"/>
      <family val="2"/>
    </font>
    <font>
      <b/>
      <i/>
      <sz val="9"/>
      <color rgb="FF002060"/>
      <name val="Arial"/>
      <family val="2"/>
    </font>
    <font>
      <sz val="9"/>
      <color rgb="FF002060"/>
      <name val="Arial"/>
      <family val="2"/>
    </font>
    <font>
      <u/>
      <sz val="11"/>
      <color theme="10"/>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b/>
      <sz val="16"/>
      <color rgb="FF002060"/>
      <name val="Calibri"/>
      <family val="2"/>
      <scheme val="minor"/>
    </font>
    <font>
      <b/>
      <sz val="12"/>
      <color rgb="FF002060"/>
      <name val="Calibri"/>
      <family val="2"/>
      <scheme val="minor"/>
    </font>
    <font>
      <b/>
      <u/>
      <sz val="12"/>
      <color theme="1"/>
      <name val="Calibri"/>
      <family val="2"/>
      <scheme val="minor"/>
    </font>
    <font>
      <b/>
      <u/>
      <sz val="14"/>
      <color rgb="FF00B050"/>
      <name val="Calibri"/>
      <family val="2"/>
      <scheme val="minor"/>
    </font>
    <font>
      <b/>
      <u/>
      <sz val="12"/>
      <color theme="10"/>
      <name val="Calibri"/>
      <family val="2"/>
      <scheme val="minor"/>
    </font>
    <font>
      <sz val="11"/>
      <color theme="0"/>
      <name val="Calibri"/>
      <family val="2"/>
      <scheme val="minor"/>
    </font>
    <font>
      <b/>
      <sz val="12"/>
      <color theme="3"/>
      <name val="Calibri"/>
      <family val="2"/>
      <scheme val="minor"/>
    </font>
    <font>
      <b/>
      <sz val="12"/>
      <color theme="1"/>
      <name val="Calibri"/>
      <family val="2"/>
      <scheme val="minor"/>
    </font>
    <font>
      <i/>
      <sz val="10"/>
      <color theme="1"/>
      <name val="Calibri"/>
      <family val="2"/>
      <scheme val="minor"/>
    </font>
    <font>
      <b/>
      <u/>
      <sz val="14"/>
      <color theme="3"/>
      <name val="Calibri"/>
      <family val="2"/>
      <scheme val="minor"/>
    </font>
    <font>
      <u/>
      <sz val="11"/>
      <color theme="1"/>
      <name val="Calibri"/>
      <family val="2"/>
      <scheme val="minor"/>
    </font>
    <font>
      <b/>
      <u/>
      <sz val="11"/>
      <name val="Calibri"/>
      <family val="2"/>
      <scheme val="minor"/>
    </font>
    <font>
      <sz val="11"/>
      <name val="Calibri"/>
      <family val="2"/>
      <scheme val="minor"/>
    </font>
    <font>
      <b/>
      <u/>
      <sz val="11"/>
      <color rgb="FF002060"/>
      <name val="Calibri"/>
      <family val="2"/>
      <scheme val="minor"/>
    </font>
    <font>
      <vertAlign val="superscript"/>
      <sz val="11"/>
      <name val="Calibri"/>
      <family val="2"/>
      <scheme val="minor"/>
    </font>
    <font>
      <b/>
      <sz val="11"/>
      <name val="Calibri"/>
      <family val="2"/>
      <scheme val="minor"/>
    </font>
    <font>
      <u/>
      <sz val="11"/>
      <name val="Calibri"/>
      <family val="2"/>
      <scheme val="minor"/>
    </font>
    <font>
      <sz val="11"/>
      <color rgb="FF000000"/>
      <name val="Calibri"/>
      <family val="2"/>
      <scheme val="minor"/>
    </font>
    <font>
      <b/>
      <sz val="10"/>
      <name val="Calibri"/>
      <family val="2"/>
      <scheme val="minor"/>
    </font>
    <font>
      <i/>
      <sz val="10"/>
      <name val="Calibri"/>
      <family val="2"/>
      <scheme val="minor"/>
    </font>
    <font>
      <b/>
      <sz val="14"/>
      <color theme="0"/>
      <name val="Calibri"/>
      <family val="2"/>
      <scheme val="minor"/>
    </font>
    <font>
      <b/>
      <sz val="14"/>
      <color rgb="FF002060"/>
      <name val="Calibri"/>
      <family val="2"/>
      <scheme val="minor"/>
    </font>
    <font>
      <sz val="11"/>
      <color theme="9" tint="-0.249977111117893"/>
      <name val="Calibri"/>
      <family val="2"/>
      <scheme val="minor"/>
    </font>
  </fonts>
  <fills count="8">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rgb="FF002060"/>
      </left>
      <right style="thin">
        <color rgb="FF002060"/>
      </right>
      <top style="thin">
        <color rgb="FF002060"/>
      </top>
      <bottom style="thin">
        <color rgb="FF002060"/>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n">
        <color auto="1"/>
      </left>
      <right style="thin">
        <color auto="1"/>
      </right>
      <top style="thin">
        <color auto="1"/>
      </top>
      <bottom style="hair">
        <color auto="1"/>
      </bottom>
      <diagonal/>
    </border>
    <border>
      <left style="thin">
        <color auto="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hair">
        <color auto="1"/>
      </top>
      <bottom style="thin">
        <color auto="1"/>
      </bottom>
      <diagonal/>
    </border>
    <border>
      <left/>
      <right style="hair">
        <color auto="1"/>
      </right>
      <top style="hair">
        <color auto="1"/>
      </top>
      <bottom style="thin">
        <color auto="1"/>
      </bottom>
      <diagonal/>
    </border>
    <border>
      <left style="thin">
        <color rgb="FF002060"/>
      </left>
      <right/>
      <top/>
      <bottom/>
      <diagonal/>
    </border>
  </borders>
  <cellStyleXfs count="19">
    <xf numFmtId="0" fontId="0" fillId="0" borderId="0"/>
    <xf numFmtId="43" fontId="3" fillId="0" borderId="0" applyFont="0" applyFill="0" applyBorder="0" applyAlignment="0" applyProtection="0"/>
    <xf numFmtId="9" fontId="3" fillId="0" borderId="0" applyFont="0" applyFill="0" applyBorder="0" applyAlignment="0" applyProtection="0"/>
    <xf numFmtId="0" fontId="4" fillId="0" borderId="0"/>
    <xf numFmtId="0" fontId="5" fillId="0" borderId="0"/>
    <xf numFmtId="0" fontId="2" fillId="0" borderId="0"/>
    <xf numFmtId="0" fontId="6" fillId="0" borderId="0"/>
    <xf numFmtId="164" fontId="2" fillId="0" borderId="0" applyFont="0" applyFill="0" applyBorder="0" applyAlignment="0" applyProtection="0"/>
    <xf numFmtId="164" fontId="3" fillId="0" borderId="0" applyFont="0" applyFill="0" applyBorder="0" applyAlignment="0" applyProtection="0"/>
    <xf numFmtId="0" fontId="7" fillId="0" borderId="0" applyNumberFormat="0" applyFill="0" applyBorder="0" applyAlignment="0" applyProtection="0"/>
    <xf numFmtId="0" fontId="3" fillId="0" borderId="0"/>
    <xf numFmtId="9" fontId="2" fillId="0" borderId="0" applyFont="0" applyFill="0" applyBorder="0" applyAlignment="0" applyProtection="0"/>
    <xf numFmtId="0" fontId="8" fillId="0" borderId="0"/>
    <xf numFmtId="0" fontId="5" fillId="0" borderId="0"/>
    <xf numFmtId="0" fontId="5" fillId="0" borderId="0"/>
    <xf numFmtId="0" fontId="2" fillId="0" borderId="0"/>
    <xf numFmtId="0" fontId="2" fillId="0" borderId="0"/>
    <xf numFmtId="0" fontId="3" fillId="0" borderId="0"/>
    <xf numFmtId="0" fontId="27" fillId="0" borderId="0" applyNumberFormat="0" applyFill="0" applyBorder="0" applyAlignment="0" applyProtection="0"/>
  </cellStyleXfs>
  <cellXfs count="289">
    <xf numFmtId="0" fontId="0" fillId="0" borderId="0" xfId="0" applyNumberFormat="1" applyFont="1" applyFill="1" applyBorder="1" applyAlignment="1" applyProtection="1"/>
    <xf numFmtId="0" fontId="12" fillId="0" borderId="0" xfId="0" applyFont="1" applyAlignment="1">
      <alignment vertical="top"/>
    </xf>
    <xf numFmtId="165" fontId="12" fillId="0" borderId="0" xfId="1" applyNumberFormat="1" applyFont="1" applyFill="1" applyAlignment="1">
      <alignment horizontal="right" vertical="top"/>
    </xf>
    <xf numFmtId="0" fontId="12" fillId="0" borderId="0" xfId="0" applyNumberFormat="1" applyFont="1" applyFill="1" applyBorder="1" applyAlignment="1" applyProtection="1">
      <alignment vertical="top"/>
    </xf>
    <xf numFmtId="0" fontId="12" fillId="0" borderId="0" xfId="0" applyFont="1" applyAlignment="1">
      <alignment vertical="top" wrapText="1"/>
    </xf>
    <xf numFmtId="167" fontId="12" fillId="0" borderId="0" xfId="1" applyNumberFormat="1" applyFont="1" applyFill="1" applyBorder="1" applyAlignment="1" applyProtection="1">
      <alignment vertical="top"/>
    </xf>
    <xf numFmtId="0" fontId="12"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horizontal="left" vertical="top" wrapText="1"/>
    </xf>
    <xf numFmtId="0" fontId="12" fillId="0" borderId="0" xfId="0" applyFont="1" applyBorder="1" applyAlignment="1">
      <alignment vertical="top"/>
    </xf>
    <xf numFmtId="165" fontId="12" fillId="0" borderId="0" xfId="1" applyNumberFormat="1" applyFont="1" applyFill="1" applyAlignment="1">
      <alignment vertical="top"/>
    </xf>
    <xf numFmtId="167" fontId="12" fillId="0" borderId="0" xfId="1" applyNumberFormat="1" applyFont="1" applyAlignment="1">
      <alignment vertical="top"/>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vertical="center"/>
    </xf>
    <xf numFmtId="165" fontId="12" fillId="0" borderId="0" xfId="1" applyNumberFormat="1" applyFont="1" applyFill="1" applyAlignment="1">
      <alignment vertical="center"/>
    </xf>
    <xf numFmtId="167" fontId="12" fillId="0" borderId="0" xfId="1" applyNumberFormat="1" applyFont="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NumberFormat="1" applyFont="1" applyFill="1" applyBorder="1" applyAlignment="1" applyProtection="1">
      <alignment vertical="center"/>
    </xf>
    <xf numFmtId="0" fontId="12" fillId="0" borderId="0" xfId="0" applyFont="1" applyFill="1" applyAlignment="1">
      <alignment vertical="top"/>
    </xf>
    <xf numFmtId="0" fontId="12" fillId="0" borderId="0" xfId="0" applyNumberFormat="1" applyFont="1" applyFill="1" applyBorder="1" applyAlignment="1" applyProtection="1">
      <alignment vertical="top" wrapText="1"/>
    </xf>
    <xf numFmtId="0" fontId="15" fillId="0" borderId="0" xfId="0" applyNumberFormat="1" applyFont="1" applyAlignment="1">
      <alignment vertical="top"/>
    </xf>
    <xf numFmtId="0" fontId="13" fillId="0" borderId="0" xfId="0" applyFont="1" applyAlignment="1">
      <alignment horizontal="left" vertical="top"/>
    </xf>
    <xf numFmtId="3" fontId="13" fillId="0" borderId="0" xfId="0" applyNumberFormat="1" applyFont="1" applyAlignment="1">
      <alignment vertical="top"/>
    </xf>
    <xf numFmtId="3" fontId="14" fillId="0" borderId="0" xfId="0" applyNumberFormat="1" applyFont="1" applyAlignment="1">
      <alignment horizontal="left" vertical="top"/>
    </xf>
    <xf numFmtId="0" fontId="13" fillId="0" borderId="0" xfId="0" applyFont="1" applyAlignment="1">
      <alignment horizontal="center" vertical="top"/>
    </xf>
    <xf numFmtId="3" fontId="13" fillId="0" borderId="0" xfId="0" applyNumberFormat="1" applyFont="1" applyAlignment="1">
      <alignment horizontal="left" vertical="top"/>
    </xf>
    <xf numFmtId="167" fontId="13" fillId="0" borderId="0" xfId="1" applyNumberFormat="1" applyFont="1" applyAlignment="1">
      <alignment vertical="top"/>
    </xf>
    <xf numFmtId="3" fontId="12" fillId="0" borderId="0" xfId="0" applyNumberFormat="1" applyFont="1" applyAlignment="1">
      <alignment horizontal="left" vertical="top" wrapText="1"/>
    </xf>
    <xf numFmtId="0" fontId="13" fillId="0" borderId="0" xfId="0" applyFont="1" applyAlignment="1">
      <alignment vertical="top"/>
    </xf>
    <xf numFmtId="9" fontId="16" fillId="0" borderId="0" xfId="2" applyFont="1" applyAlignment="1">
      <alignment horizontal="left" vertical="top"/>
    </xf>
    <xf numFmtId="0" fontId="17" fillId="0" borderId="0" xfId="0" applyFont="1" applyAlignment="1">
      <alignment horizontal="center" vertical="top"/>
    </xf>
    <xf numFmtId="9" fontId="12" fillId="0" borderId="0" xfId="2" applyFont="1" applyAlignment="1">
      <alignment horizontal="center" vertical="top"/>
    </xf>
    <xf numFmtId="9" fontId="12" fillId="0" borderId="0" xfId="2" applyFont="1" applyAlignment="1">
      <alignment horizontal="left" vertical="top"/>
    </xf>
    <xf numFmtId="9" fontId="18" fillId="0" borderId="0" xfId="2" applyFont="1" applyAlignment="1">
      <alignment horizontal="center" vertical="top"/>
    </xf>
    <xf numFmtId="9" fontId="16" fillId="0" borderId="0" xfId="2" applyFont="1" applyBorder="1" applyAlignment="1">
      <alignment horizontal="left" vertical="top"/>
    </xf>
    <xf numFmtId="3" fontId="12" fillId="0" borderId="0" xfId="0" applyNumberFormat="1" applyFont="1" applyBorder="1" applyAlignment="1">
      <alignment horizontal="left" vertical="top" wrapText="1"/>
    </xf>
    <xf numFmtId="166" fontId="12" fillId="0" borderId="0" xfId="4" applyNumberFormat="1" applyFont="1" applyBorder="1" applyAlignment="1">
      <alignment horizontal="left" vertical="top" wrapText="1"/>
    </xf>
    <xf numFmtId="3" fontId="18" fillId="0" borderId="0" xfId="0" applyNumberFormat="1" applyFont="1" applyAlignment="1">
      <alignment horizontal="left" vertical="top" wrapText="1"/>
    </xf>
    <xf numFmtId="9" fontId="19" fillId="0" borderId="0" xfId="2" applyFont="1" applyAlignment="1">
      <alignment vertical="top"/>
    </xf>
    <xf numFmtId="49" fontId="8" fillId="0" borderId="0" xfId="3" applyNumberFormat="1" applyFont="1" applyFill="1" applyBorder="1" applyAlignment="1">
      <alignment horizontal="center" vertical="top"/>
    </xf>
    <xf numFmtId="3" fontId="20" fillId="0" borderId="0" xfId="2" applyNumberFormat="1" applyFont="1" applyFill="1" applyBorder="1" applyAlignment="1">
      <alignment vertical="top"/>
    </xf>
    <xf numFmtId="3" fontId="14" fillId="0" borderId="0" xfId="2" applyNumberFormat="1" applyFont="1" applyFill="1" applyBorder="1" applyAlignment="1">
      <alignment horizontal="left" vertical="top"/>
    </xf>
    <xf numFmtId="0" fontId="13" fillId="0" borderId="0" xfId="0" applyFont="1" applyFill="1" applyAlignment="1">
      <alignment vertical="top"/>
    </xf>
    <xf numFmtId="3" fontId="14" fillId="0" borderId="0" xfId="1" applyNumberFormat="1" applyFont="1" applyFill="1" applyBorder="1" applyAlignment="1">
      <alignment horizontal="left" vertical="top"/>
    </xf>
    <xf numFmtId="167" fontId="13" fillId="0" borderId="0" xfId="1" applyNumberFormat="1" applyFont="1" applyFill="1" applyBorder="1" applyAlignment="1">
      <alignment vertical="top"/>
    </xf>
    <xf numFmtId="9" fontId="8" fillId="0" borderId="0" xfId="2" applyFont="1" applyFill="1" applyBorder="1" applyAlignment="1">
      <alignment horizontal="left" vertical="top" wrapText="1"/>
    </xf>
    <xf numFmtId="3" fontId="13" fillId="0" borderId="0" xfId="1" applyNumberFormat="1" applyFont="1" applyFill="1" applyBorder="1" applyAlignment="1">
      <alignment vertical="top"/>
    </xf>
    <xf numFmtId="3" fontId="12" fillId="0" borderId="0" xfId="1" applyNumberFormat="1" applyFont="1" applyFill="1" applyBorder="1" applyAlignment="1">
      <alignment horizontal="left" vertical="top" wrapText="1"/>
    </xf>
    <xf numFmtId="3" fontId="21" fillId="0" borderId="0" xfId="0" applyNumberFormat="1" applyFont="1" applyAlignment="1">
      <alignment horizontal="left" vertical="top" wrapText="1"/>
    </xf>
    <xf numFmtId="166" fontId="12" fillId="0" borderId="0" xfId="4" applyNumberFormat="1" applyFont="1" applyFill="1" applyBorder="1" applyAlignment="1">
      <alignment horizontal="left" vertical="top" wrapText="1"/>
    </xf>
    <xf numFmtId="3" fontId="18" fillId="0" borderId="0" xfId="0" quotePrefix="1" applyNumberFormat="1" applyFont="1" applyBorder="1" applyAlignment="1">
      <alignment horizontal="left" vertical="top" wrapText="1"/>
    </xf>
    <xf numFmtId="0" fontId="12" fillId="0" borderId="0" xfId="10" applyFont="1" applyBorder="1" applyAlignment="1">
      <alignment horizontal="left" vertical="top" wrapText="1"/>
    </xf>
    <xf numFmtId="3" fontId="17" fillId="0" borderId="0" xfId="0" applyNumberFormat="1" applyFont="1" applyBorder="1" applyAlignment="1">
      <alignment horizontal="left" vertical="top" wrapText="1"/>
    </xf>
    <xf numFmtId="1" fontId="22" fillId="0" borderId="0" xfId="4" applyNumberFormat="1" applyFont="1" applyAlignment="1">
      <alignment horizontal="left" vertical="top" wrapText="1"/>
    </xf>
    <xf numFmtId="0" fontId="12" fillId="0" borderId="0" xfId="0" applyFont="1" applyBorder="1" applyAlignment="1">
      <alignment horizontal="center" vertical="top"/>
    </xf>
    <xf numFmtId="167" fontId="12" fillId="0" borderId="0" xfId="1" applyNumberFormat="1" applyFont="1" applyBorder="1" applyAlignment="1">
      <alignment vertical="top"/>
    </xf>
    <xf numFmtId="9" fontId="12" fillId="0" borderId="0" xfId="2" applyFont="1" applyBorder="1" applyAlignment="1">
      <alignment horizontal="left" vertical="top"/>
    </xf>
    <xf numFmtId="3" fontId="12" fillId="0" borderId="0" xfId="0" applyNumberFormat="1" applyFont="1" applyBorder="1" applyAlignment="1">
      <alignment vertical="top"/>
    </xf>
    <xf numFmtId="0" fontId="13" fillId="0" borderId="0" xfId="0" applyFont="1" applyBorder="1" applyAlignment="1">
      <alignment vertical="top"/>
    </xf>
    <xf numFmtId="3" fontId="18" fillId="0" borderId="0" xfId="0" applyNumberFormat="1" applyFont="1" applyBorder="1" applyAlignment="1">
      <alignment horizontal="left" vertical="top" wrapText="1"/>
    </xf>
    <xf numFmtId="0" fontId="12" fillId="0" borderId="0" xfId="0" applyFont="1"/>
    <xf numFmtId="0" fontId="18" fillId="0" borderId="4"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right" vertical="center" wrapText="1"/>
    </xf>
    <xf numFmtId="0" fontId="24" fillId="0" borderId="5" xfId="0" applyFont="1" applyFill="1" applyBorder="1" applyAlignment="1">
      <alignment horizontal="right" vertical="center" wrapText="1"/>
    </xf>
    <xf numFmtId="0" fontId="17" fillId="0" borderId="4" xfId="0" applyFont="1" applyBorder="1" applyAlignment="1">
      <alignment horizontal="right" vertical="top"/>
    </xf>
    <xf numFmtId="0" fontId="17" fillId="0" borderId="6" xfId="0" applyFont="1" applyBorder="1" applyAlignment="1">
      <alignment horizontal="right" vertical="top"/>
    </xf>
    <xf numFmtId="49" fontId="17" fillId="0" borderId="2" xfId="3" applyNumberFormat="1" applyFont="1" applyFill="1" applyBorder="1" applyAlignment="1">
      <alignment horizontal="left" vertical="top"/>
    </xf>
    <xf numFmtId="49" fontId="17" fillId="0" borderId="2" xfId="3" applyNumberFormat="1" applyFont="1" applyFill="1" applyBorder="1" applyAlignment="1">
      <alignment horizontal="center" vertical="top"/>
    </xf>
    <xf numFmtId="167" fontId="17" fillId="0" borderId="2" xfId="1" applyNumberFormat="1" applyFont="1" applyFill="1" applyBorder="1" applyAlignment="1">
      <alignment horizontal="center" vertical="top"/>
    </xf>
    <xf numFmtId="3" fontId="16" fillId="0" borderId="2" xfId="1" applyNumberFormat="1" applyFont="1" applyFill="1" applyBorder="1" applyAlignment="1">
      <alignment horizontal="left" vertical="top"/>
    </xf>
    <xf numFmtId="49" fontId="17" fillId="0" borderId="0" xfId="3" applyNumberFormat="1" applyFont="1" applyFill="1" applyBorder="1" applyAlignment="1">
      <alignment horizontal="center" vertical="top"/>
    </xf>
    <xf numFmtId="167" fontId="17" fillId="0" borderId="2" xfId="1" applyNumberFormat="1" applyFont="1" applyFill="1" applyBorder="1" applyAlignment="1">
      <alignment vertical="top"/>
    </xf>
    <xf numFmtId="9" fontId="17" fillId="0" borderId="2" xfId="2" applyFont="1" applyFill="1" applyBorder="1" applyAlignment="1">
      <alignment horizontal="left" vertical="top" wrapText="1"/>
    </xf>
    <xf numFmtId="3" fontId="17" fillId="0" borderId="2" xfId="1" applyNumberFormat="1" applyFont="1" applyFill="1" applyBorder="1" applyAlignment="1">
      <alignment vertical="top"/>
    </xf>
    <xf numFmtId="3" fontId="17" fillId="0" borderId="2" xfId="1" applyNumberFormat="1" applyFont="1" applyFill="1" applyBorder="1" applyAlignment="1">
      <alignment horizontal="left" vertical="top" wrapText="1"/>
    </xf>
    <xf numFmtId="0" fontId="17" fillId="0" borderId="0" xfId="0" applyFont="1" applyFill="1" applyAlignment="1">
      <alignment vertical="top"/>
    </xf>
    <xf numFmtId="3" fontId="13" fillId="3" borderId="6" xfId="1" applyNumberFormat="1" applyFont="1" applyFill="1" applyBorder="1" applyAlignment="1">
      <alignment vertical="top"/>
    </xf>
    <xf numFmtId="0" fontId="12" fillId="3" borderId="9" xfId="0" applyNumberFormat="1" applyFont="1" applyFill="1" applyBorder="1" applyAlignment="1" applyProtection="1">
      <alignment vertical="top"/>
    </xf>
    <xf numFmtId="165" fontId="12" fillId="3" borderId="0" xfId="1" applyNumberFormat="1" applyFont="1" applyFill="1" applyBorder="1" applyAlignment="1">
      <alignment vertical="top"/>
    </xf>
    <xf numFmtId="165" fontId="12" fillId="3" borderId="5" xfId="1" applyNumberFormat="1" applyFont="1" applyFill="1" applyBorder="1" applyAlignment="1">
      <alignment vertical="top"/>
    </xf>
    <xf numFmtId="165" fontId="12" fillId="3" borderId="7" xfId="1" applyNumberFormat="1" applyFont="1" applyFill="1" applyBorder="1" applyAlignment="1">
      <alignment vertical="top"/>
    </xf>
    <xf numFmtId="165" fontId="12" fillId="3" borderId="8" xfId="1" applyNumberFormat="1" applyFont="1" applyFill="1" applyBorder="1" applyAlignment="1">
      <alignment vertical="top"/>
    </xf>
    <xf numFmtId="0" fontId="25" fillId="3" borderId="11" xfId="0" applyFont="1" applyFill="1" applyBorder="1" applyAlignment="1">
      <alignment vertical="center"/>
    </xf>
    <xf numFmtId="0" fontId="18" fillId="3" borderId="1" xfId="0" applyFont="1" applyFill="1" applyBorder="1" applyAlignment="1">
      <alignment vertical="center"/>
    </xf>
    <xf numFmtId="0" fontId="24" fillId="3" borderId="2" xfId="0" applyFont="1" applyFill="1" applyBorder="1" applyAlignment="1">
      <alignment horizontal="right" vertical="center" wrapText="1"/>
    </xf>
    <xf numFmtId="0" fontId="24" fillId="3" borderId="3" xfId="0" applyFont="1" applyFill="1" applyBorder="1" applyAlignment="1">
      <alignment horizontal="right" vertical="center" wrapText="1"/>
    </xf>
    <xf numFmtId="0" fontId="13" fillId="3" borderId="0" xfId="0" applyFont="1" applyFill="1" applyBorder="1" applyAlignment="1">
      <alignment horizontal="center" vertical="top" wrapText="1"/>
    </xf>
    <xf numFmtId="0" fontId="14" fillId="3" borderId="0" xfId="0" applyFont="1" applyFill="1" applyBorder="1" applyAlignment="1">
      <alignment horizontal="left" vertical="top" wrapText="1"/>
    </xf>
    <xf numFmtId="167" fontId="13" fillId="3" borderId="0" xfId="1" applyNumberFormat="1" applyFont="1" applyFill="1" applyBorder="1" applyAlignment="1">
      <alignment horizontal="center" vertical="top" wrapText="1"/>
    </xf>
    <xf numFmtId="0" fontId="13" fillId="3" borderId="0" xfId="0" applyFont="1" applyFill="1" applyBorder="1" applyAlignment="1">
      <alignment horizontal="left" vertical="top" wrapText="1"/>
    </xf>
    <xf numFmtId="0" fontId="13" fillId="3" borderId="7" xfId="0" applyFont="1" applyFill="1" applyBorder="1" applyAlignment="1">
      <alignment horizontal="center" vertical="top" wrapText="1"/>
    </xf>
    <xf numFmtId="14" fontId="13" fillId="3" borderId="7" xfId="0" applyNumberFormat="1" applyFont="1" applyFill="1" applyBorder="1" applyAlignment="1">
      <alignment horizontal="center" vertical="top" wrapText="1"/>
    </xf>
    <xf numFmtId="0" fontId="14" fillId="3" borderId="7" xfId="0" applyFont="1" applyFill="1" applyBorder="1" applyAlignment="1">
      <alignment horizontal="left" vertical="top" wrapText="1"/>
    </xf>
    <xf numFmtId="167" fontId="13" fillId="3" borderId="7" xfId="1" applyNumberFormat="1" applyFont="1" applyFill="1" applyBorder="1" applyAlignment="1">
      <alignment horizontal="center" vertical="top" wrapText="1"/>
    </xf>
    <xf numFmtId="0" fontId="13" fillId="3" borderId="7" xfId="0" applyFont="1" applyFill="1" applyBorder="1" applyAlignment="1">
      <alignment horizontal="left" vertical="top" wrapText="1"/>
    </xf>
    <xf numFmtId="0" fontId="12" fillId="0" borderId="0" xfId="0" applyFont="1" applyBorder="1" applyAlignment="1">
      <alignment vertical="top" wrapText="1"/>
    </xf>
    <xf numFmtId="0" fontId="15" fillId="0" borderId="0" xfId="0" applyNumberFormat="1" applyFont="1" applyFill="1" applyAlignment="1">
      <alignment vertical="top"/>
    </xf>
    <xf numFmtId="3" fontId="12" fillId="0" borderId="0" xfId="0" applyNumberFormat="1" applyFont="1" applyFill="1" applyAlignment="1">
      <alignment vertical="top"/>
    </xf>
    <xf numFmtId="9" fontId="16" fillId="0" borderId="0" xfId="2" applyFont="1" applyFill="1" applyAlignment="1">
      <alignment horizontal="left" vertical="top"/>
    </xf>
    <xf numFmtId="0" fontId="17" fillId="0" borderId="0" xfId="0" applyFont="1" applyFill="1" applyAlignment="1">
      <alignment horizontal="center" vertical="top"/>
    </xf>
    <xf numFmtId="9" fontId="12" fillId="0" borderId="0" xfId="2" applyFont="1" applyFill="1" applyAlignment="1">
      <alignment horizontal="center" vertical="top"/>
    </xf>
    <xf numFmtId="167" fontId="12" fillId="0" borderId="0" xfId="1" applyNumberFormat="1" applyFont="1" applyFill="1" applyAlignment="1">
      <alignment vertical="top"/>
    </xf>
    <xf numFmtId="9" fontId="12" fillId="0" borderId="0" xfId="2" applyFont="1" applyFill="1" applyAlignment="1">
      <alignment horizontal="left" vertical="top"/>
    </xf>
    <xf numFmtId="9" fontId="19" fillId="0" borderId="0" xfId="2" applyFont="1" applyFill="1" applyAlignment="1">
      <alignment vertical="top"/>
    </xf>
    <xf numFmtId="3" fontId="12" fillId="0" borderId="0" xfId="0" applyNumberFormat="1" applyFont="1" applyFill="1" applyAlignment="1">
      <alignment horizontal="left" vertical="top" wrapText="1"/>
    </xf>
    <xf numFmtId="49" fontId="8" fillId="3" borderId="9" xfId="3" applyNumberFormat="1" applyFont="1" applyFill="1" applyBorder="1" applyAlignment="1">
      <alignment horizontal="left" vertical="top"/>
    </xf>
    <xf numFmtId="49" fontId="8" fillId="3" borderId="9" xfId="3" applyNumberFormat="1" applyFont="1" applyFill="1" applyBorder="1" applyAlignment="1">
      <alignment horizontal="center" vertical="top"/>
    </xf>
    <xf numFmtId="3" fontId="8" fillId="3" borderId="9" xfId="3" applyNumberFormat="1" applyFont="1" applyFill="1" applyBorder="1" applyAlignment="1">
      <alignment horizontal="right" vertical="top"/>
    </xf>
    <xf numFmtId="9" fontId="14" fillId="3" borderId="9" xfId="2" applyFont="1" applyFill="1" applyBorder="1" applyAlignment="1">
      <alignment horizontal="left" vertical="top"/>
    </xf>
    <xf numFmtId="9" fontId="13" fillId="3" borderId="9" xfId="2" applyFont="1" applyFill="1" applyBorder="1" applyAlignment="1">
      <alignment horizontal="center" vertical="top"/>
    </xf>
    <xf numFmtId="9" fontId="8" fillId="3" borderId="9" xfId="2" applyFont="1" applyFill="1" applyBorder="1" applyAlignment="1">
      <alignment horizontal="left" vertical="top" wrapText="1"/>
    </xf>
    <xf numFmtId="9" fontId="8" fillId="3" borderId="9" xfId="2" applyFont="1" applyFill="1" applyBorder="1" applyAlignment="1">
      <alignment horizontal="right" vertical="top"/>
    </xf>
    <xf numFmtId="3" fontId="12" fillId="3" borderId="9" xfId="1" applyNumberFormat="1" applyFont="1" applyFill="1" applyBorder="1" applyAlignment="1">
      <alignment horizontal="left" vertical="top" wrapText="1"/>
    </xf>
    <xf numFmtId="9" fontId="23" fillId="3" borderId="9" xfId="2" applyFont="1" applyFill="1" applyBorder="1" applyAlignment="1">
      <alignment horizontal="right" vertical="top"/>
    </xf>
    <xf numFmtId="3" fontId="13" fillId="3" borderId="14" xfId="0" applyNumberFormat="1" applyFont="1" applyFill="1" applyBorder="1" applyAlignment="1">
      <alignment horizontal="right" vertical="top"/>
    </xf>
    <xf numFmtId="9" fontId="14" fillId="3" borderId="14" xfId="2" applyFont="1" applyFill="1" applyBorder="1" applyAlignment="1">
      <alignment horizontal="left" vertical="top"/>
    </xf>
    <xf numFmtId="0" fontId="13" fillId="3" borderId="14" xfId="0" applyFont="1" applyFill="1" applyBorder="1" applyAlignment="1">
      <alignment horizontal="left" vertical="top"/>
    </xf>
    <xf numFmtId="9" fontId="13" fillId="3" borderId="14" xfId="2" applyFont="1" applyFill="1" applyBorder="1" applyAlignment="1">
      <alignment horizontal="center" vertical="top"/>
    </xf>
    <xf numFmtId="9" fontId="13" fillId="3" borderId="14" xfId="2" applyFont="1" applyFill="1" applyBorder="1" applyAlignment="1">
      <alignment horizontal="left" vertical="top"/>
    </xf>
    <xf numFmtId="167" fontId="8" fillId="3" borderId="14" xfId="1" applyNumberFormat="1" applyFont="1" applyFill="1" applyBorder="1" applyAlignment="1">
      <alignment horizontal="right" vertical="top"/>
    </xf>
    <xf numFmtId="9" fontId="23" fillId="3" borderId="14" xfId="2" applyFont="1" applyFill="1" applyBorder="1" applyAlignment="1">
      <alignment horizontal="right" vertical="top"/>
    </xf>
    <xf numFmtId="3" fontId="12" fillId="3" borderId="14" xfId="0" applyNumberFormat="1" applyFont="1" applyFill="1" applyBorder="1" applyAlignment="1">
      <alignment horizontal="left" vertical="top" wrapText="1"/>
    </xf>
    <xf numFmtId="0" fontId="24" fillId="0" borderId="0" xfId="0" applyFont="1" applyFill="1" applyAlignment="1"/>
    <xf numFmtId="0" fontId="27" fillId="0" borderId="0" xfId="18" applyNumberFormat="1" applyFill="1" applyBorder="1" applyAlignment="1" applyProtection="1"/>
    <xf numFmtId="0" fontId="28" fillId="0" borderId="0" xfId="0" applyNumberFormat="1" applyFont="1" applyFill="1" applyBorder="1" applyAlignment="1" applyProtection="1"/>
    <xf numFmtId="165" fontId="25" fillId="3" borderId="12" xfId="8" applyNumberFormat="1" applyFont="1" applyFill="1" applyBorder="1" applyAlignment="1">
      <alignment vertical="center"/>
    </xf>
    <xf numFmtId="0" fontId="27" fillId="0" borderId="0" xfId="18" applyNumberFormat="1" applyFill="1" applyBorder="1" applyAlignment="1" applyProtection="1">
      <alignment vertical="top"/>
    </xf>
    <xf numFmtId="0" fontId="13" fillId="3" borderId="10" xfId="0" applyFont="1" applyFill="1" applyBorder="1" applyAlignment="1">
      <alignment horizontal="center" vertical="center" wrapText="1"/>
    </xf>
    <xf numFmtId="0" fontId="28" fillId="0" borderId="0" xfId="0" quotePrefix="1" applyNumberFormat="1" applyFont="1" applyFill="1" applyBorder="1" applyAlignment="1" applyProtection="1"/>
    <xf numFmtId="0" fontId="30" fillId="0" borderId="0" xfId="18" applyNumberFormat="1" applyFont="1" applyFill="1" applyBorder="1" applyAlignment="1" applyProtection="1">
      <alignment vertical="top"/>
    </xf>
    <xf numFmtId="0" fontId="0" fillId="0" borderId="0" xfId="0" applyAlignment="1">
      <alignment vertical="top"/>
    </xf>
    <xf numFmtId="0" fontId="31" fillId="0" borderId="0" xfId="0" quotePrefix="1" applyFont="1" applyAlignment="1">
      <alignment horizontal="center" vertical="center"/>
    </xf>
    <xf numFmtId="0" fontId="32" fillId="0" borderId="0" xfId="0" applyFont="1" applyAlignment="1">
      <alignment vertical="top"/>
    </xf>
    <xf numFmtId="0" fontId="0" fillId="0" borderId="0" xfId="0" applyAlignment="1">
      <alignment vertical="top" wrapText="1"/>
    </xf>
    <xf numFmtId="0" fontId="33" fillId="0" borderId="0" xfId="0" applyFont="1"/>
    <xf numFmtId="0" fontId="0" fillId="0" borderId="0" xfId="0"/>
    <xf numFmtId="0" fontId="34" fillId="0" borderId="0" xfId="18" applyFont="1" applyAlignment="1">
      <alignment vertical="top"/>
    </xf>
    <xf numFmtId="0" fontId="35" fillId="0" borderId="0" xfId="18" applyFont="1" applyAlignment="1">
      <alignment vertical="top"/>
    </xf>
    <xf numFmtId="0" fontId="36" fillId="4" borderId="12" xfId="0" applyFont="1" applyFill="1" applyBorder="1" applyAlignment="1">
      <alignment vertical="top" wrapText="1"/>
    </xf>
    <xf numFmtId="0" fontId="37" fillId="0" borderId="0" xfId="0" applyFont="1"/>
    <xf numFmtId="0" fontId="38" fillId="0" borderId="0" xfId="0" applyFont="1"/>
    <xf numFmtId="0" fontId="0" fillId="5" borderId="0" xfId="0" applyFill="1" applyAlignment="1">
      <alignment vertical="top" wrapText="1"/>
    </xf>
    <xf numFmtId="0" fontId="39" fillId="0" borderId="0" xfId="0" applyFont="1" applyAlignment="1">
      <alignment vertical="top" wrapText="1"/>
    </xf>
    <xf numFmtId="0" fontId="39" fillId="0" borderId="0" xfId="0" applyFont="1" applyAlignment="1">
      <alignment horizontal="left" vertical="top" wrapText="1" indent="2"/>
    </xf>
    <xf numFmtId="0" fontId="39" fillId="0" borderId="0" xfId="0" applyFont="1" applyAlignment="1">
      <alignment horizontal="left" vertical="top" wrapText="1"/>
    </xf>
    <xf numFmtId="0" fontId="40" fillId="0" borderId="0" xfId="18" applyFont="1" applyAlignment="1">
      <alignment vertical="top"/>
    </xf>
    <xf numFmtId="0" fontId="36" fillId="4" borderId="0" xfId="0" applyFont="1" applyFill="1" applyAlignment="1">
      <alignment vertical="top" wrapText="1"/>
    </xf>
    <xf numFmtId="0" fontId="28" fillId="0" borderId="0" xfId="0" applyFont="1" applyAlignment="1">
      <alignment vertical="top"/>
    </xf>
    <xf numFmtId="0" fontId="28" fillId="5" borderId="0" xfId="0" applyFont="1" applyFill="1" applyAlignment="1">
      <alignment vertical="top" wrapText="1"/>
    </xf>
    <xf numFmtId="0" fontId="0" fillId="0" borderId="0" xfId="0" applyAlignment="1">
      <alignment horizontal="left"/>
    </xf>
    <xf numFmtId="0" fontId="27" fillId="0" borderId="0" xfId="18" quotePrefix="1" applyFill="1" applyAlignment="1">
      <alignment vertical="top" wrapText="1"/>
    </xf>
    <xf numFmtId="0" fontId="42" fillId="0" borderId="12" xfId="0" applyFont="1" applyBorder="1" applyAlignment="1">
      <alignment horizontal="center" vertical="top" wrapText="1"/>
    </xf>
    <xf numFmtId="0" fontId="43" fillId="0" borderId="0" xfId="0" applyFont="1" applyAlignment="1">
      <alignment vertical="top"/>
    </xf>
    <xf numFmtId="0" fontId="43" fillId="0" borderId="0" xfId="0" applyFont="1" applyAlignment="1">
      <alignment horizontal="left" vertical="top" wrapText="1"/>
    </xf>
    <xf numFmtId="0" fontId="43" fillId="0" borderId="0" xfId="0" applyFont="1" applyAlignment="1">
      <alignment horizontal="left" vertical="top"/>
    </xf>
    <xf numFmtId="0" fontId="0" fillId="0" borderId="16" xfId="0" applyBorder="1"/>
    <xf numFmtId="0" fontId="0" fillId="0" borderId="17" xfId="0" applyBorder="1"/>
    <xf numFmtId="0" fontId="0" fillId="0" borderId="18" xfId="0" applyBorder="1"/>
    <xf numFmtId="0" fontId="43" fillId="0" borderId="21" xfId="0" applyFont="1" applyBorder="1" applyAlignment="1">
      <alignment horizontal="left" vertical="top" wrapText="1"/>
    </xf>
    <xf numFmtId="0" fontId="43" fillId="0" borderId="24" xfId="0" applyFont="1" applyBorder="1" applyAlignment="1">
      <alignment horizontal="left" vertical="top" wrapText="1"/>
    </xf>
    <xf numFmtId="0" fontId="43" fillId="0" borderId="29" xfId="0" applyFont="1" applyBorder="1" applyAlignment="1">
      <alignment horizontal="left" vertical="top"/>
    </xf>
    <xf numFmtId="0" fontId="43" fillId="0" borderId="4" xfId="0" applyFont="1" applyBorder="1" applyAlignment="1">
      <alignment horizontal="left" vertical="top"/>
    </xf>
    <xf numFmtId="0" fontId="43" fillId="0" borderId="4" xfId="0" applyFont="1" applyBorder="1" applyAlignment="1">
      <alignment horizontal="left" vertical="top" wrapText="1"/>
    </xf>
    <xf numFmtId="0" fontId="43" fillId="0" borderId="30" xfId="0" applyFont="1" applyBorder="1" applyAlignment="1">
      <alignment horizontal="left" vertical="top"/>
    </xf>
    <xf numFmtId="0" fontId="42" fillId="0" borderId="19" xfId="0" applyFont="1" applyBorder="1" applyAlignment="1">
      <alignment horizontal="center" vertical="top"/>
    </xf>
    <xf numFmtId="0" fontId="42" fillId="0" borderId="32" xfId="0" applyFont="1" applyBorder="1" applyAlignment="1">
      <alignment horizontal="center" vertical="top"/>
    </xf>
    <xf numFmtId="0" fontId="42" fillId="0" borderId="34" xfId="0" applyFont="1" applyBorder="1" applyAlignment="1">
      <alignment horizontal="center" vertical="top"/>
    </xf>
    <xf numFmtId="0" fontId="3" fillId="0" borderId="0" xfId="0" applyFont="1" applyFill="1" applyAlignment="1">
      <alignment vertical="top" wrapText="1"/>
    </xf>
    <xf numFmtId="10" fontId="12" fillId="2" borderId="2" xfId="2" applyNumberFormat="1" applyFont="1" applyFill="1" applyBorder="1" applyAlignment="1" applyProtection="1">
      <alignment vertical="top"/>
      <protection locked="0"/>
    </xf>
    <xf numFmtId="9" fontId="12" fillId="2" borderId="0" xfId="2" applyFont="1" applyFill="1" applyBorder="1" applyAlignment="1" applyProtection="1">
      <alignment vertical="top"/>
      <protection locked="0"/>
    </xf>
    <xf numFmtId="9" fontId="12" fillId="2" borderId="7" xfId="0" applyNumberFormat="1" applyFont="1" applyFill="1" applyBorder="1" applyAlignment="1" applyProtection="1">
      <alignment vertical="top"/>
      <protection locked="0"/>
    </xf>
    <xf numFmtId="165" fontId="12" fillId="2" borderId="2" xfId="1" applyNumberFormat="1" applyFont="1" applyFill="1" applyBorder="1" applyAlignment="1" applyProtection="1">
      <alignment vertical="top"/>
      <protection locked="0"/>
    </xf>
    <xf numFmtId="165" fontId="12" fillId="2" borderId="3" xfId="1" applyNumberFormat="1" applyFont="1" applyFill="1" applyBorder="1" applyAlignment="1" applyProtection="1">
      <alignment vertical="top"/>
      <protection locked="0"/>
    </xf>
    <xf numFmtId="9" fontId="25" fillId="2" borderId="13" xfId="2" applyFont="1" applyFill="1" applyBorder="1" applyAlignment="1" applyProtection="1">
      <alignment horizontal="center" vertical="center"/>
      <protection locked="0"/>
    </xf>
    <xf numFmtId="43" fontId="26" fillId="2" borderId="0" xfId="1" applyFont="1" applyFill="1" applyBorder="1" applyAlignment="1" applyProtection="1">
      <alignment vertical="center"/>
      <protection locked="0"/>
    </xf>
    <xf numFmtId="43" fontId="26" fillId="2" borderId="0" xfId="1" applyFont="1" applyFill="1" applyBorder="1" applyAlignment="1" applyProtection="1">
      <alignment vertical="center" wrapText="1"/>
      <protection locked="0"/>
    </xf>
    <xf numFmtId="9" fontId="26" fillId="2" borderId="5" xfId="2" applyFont="1" applyFill="1" applyBorder="1" applyProtection="1">
      <protection locked="0"/>
    </xf>
    <xf numFmtId="0" fontId="26" fillId="2" borderId="0" xfId="0" applyFont="1" applyFill="1" applyBorder="1" applyAlignment="1" applyProtection="1">
      <protection locked="0"/>
    </xf>
    <xf numFmtId="167" fontId="26" fillId="0" borderId="7" xfId="1" applyNumberFormat="1" applyFont="1" applyFill="1" applyBorder="1" applyAlignment="1" applyProtection="1">
      <alignment vertical="center"/>
      <protection locked="0"/>
    </xf>
    <xf numFmtId="9" fontId="26" fillId="0" borderId="8" xfId="2" applyFont="1" applyFill="1" applyBorder="1" applyProtection="1">
      <protection locked="0"/>
    </xf>
    <xf numFmtId="0" fontId="12" fillId="2" borderId="0" xfId="0" applyFont="1" applyFill="1" applyAlignment="1" applyProtection="1">
      <alignment vertical="top"/>
      <protection locked="0"/>
    </xf>
    <xf numFmtId="3" fontId="12" fillId="2" borderId="0" xfId="0" applyNumberFormat="1" applyFont="1" applyFill="1" applyAlignment="1" applyProtection="1">
      <alignment vertical="top"/>
      <protection locked="0"/>
    </xf>
    <xf numFmtId="0" fontId="12" fillId="2" borderId="0" xfId="0" applyFont="1" applyFill="1" applyBorder="1" applyAlignment="1" applyProtection="1">
      <alignment vertical="top"/>
      <protection locked="0"/>
    </xf>
    <xf numFmtId="3" fontId="12" fillId="2" borderId="0" xfId="0" applyNumberFormat="1" applyFont="1" applyFill="1" applyBorder="1" applyAlignment="1" applyProtection="1">
      <alignment vertical="top"/>
      <protection locked="0"/>
    </xf>
    <xf numFmtId="0" fontId="18" fillId="2" borderId="3" xfId="0" applyFont="1" applyFill="1" applyBorder="1" applyAlignment="1" applyProtection="1">
      <alignment horizontal="left" vertical="top"/>
      <protection locked="0"/>
    </xf>
    <xf numFmtId="3" fontId="18" fillId="2" borderId="8" xfId="0" applyNumberFormat="1" applyFont="1" applyFill="1" applyBorder="1" applyAlignment="1" applyProtection="1">
      <alignment horizontal="left" vertical="top"/>
      <protection locked="0"/>
    </xf>
    <xf numFmtId="0" fontId="50" fillId="0" borderId="0" xfId="0" applyFont="1"/>
    <xf numFmtId="0" fontId="49" fillId="0" borderId="7" xfId="0" applyFont="1" applyBorder="1"/>
    <xf numFmtId="0" fontId="49" fillId="0" borderId="1" xfId="0" applyFont="1" applyBorder="1" applyAlignment="1">
      <alignment vertical="top"/>
    </xf>
    <xf numFmtId="0" fontId="49" fillId="0" borderId="2" xfId="0" applyFont="1" applyBorder="1" applyAlignment="1">
      <alignment vertical="top"/>
    </xf>
    <xf numFmtId="0" fontId="49" fillId="0" borderId="6" xfId="0" applyFont="1" applyBorder="1" applyAlignment="1">
      <alignment vertical="top"/>
    </xf>
    <xf numFmtId="0" fontId="49" fillId="0" borderId="7" xfId="0" applyFont="1" applyBorder="1" applyAlignment="1">
      <alignment vertical="top"/>
    </xf>
    <xf numFmtId="0" fontId="49" fillId="0" borderId="2" xfId="0" applyFont="1" applyFill="1" applyBorder="1" applyAlignment="1" applyProtection="1">
      <alignment vertical="top"/>
      <protection locked="0"/>
    </xf>
    <xf numFmtId="0" fontId="52" fillId="0" borderId="15" xfId="0" quotePrefix="1" applyFont="1" applyFill="1" applyBorder="1" applyAlignment="1">
      <alignment horizontal="center" vertical="center"/>
    </xf>
    <xf numFmtId="3" fontId="13" fillId="3" borderId="1" xfId="1" applyNumberFormat="1" applyFont="1" applyFill="1" applyBorder="1" applyAlignment="1">
      <alignment vertical="top"/>
    </xf>
    <xf numFmtId="3" fontId="13" fillId="3" borderId="4" xfId="1" applyNumberFormat="1" applyFont="1" applyFill="1" applyBorder="1" applyAlignment="1">
      <alignment vertical="top"/>
    </xf>
    <xf numFmtId="14" fontId="12" fillId="2" borderId="7" xfId="0" applyNumberFormat="1" applyFont="1" applyFill="1" applyBorder="1" applyAlignment="1" applyProtection="1">
      <alignment horizontal="left" vertical="top"/>
      <protection locked="0"/>
    </xf>
    <xf numFmtId="9" fontId="12" fillId="3" borderId="11" xfId="2" applyFont="1" applyFill="1" applyBorder="1" applyAlignment="1">
      <alignment horizontal="center" vertical="center"/>
    </xf>
    <xf numFmtId="0" fontId="12" fillId="3" borderId="9" xfId="0" applyNumberFormat="1" applyFont="1" applyFill="1" applyBorder="1" applyAlignment="1" applyProtection="1">
      <alignment vertical="center"/>
    </xf>
    <xf numFmtId="0" fontId="12" fillId="3" borderId="13" xfId="0" applyNumberFormat="1" applyFont="1" applyFill="1" applyBorder="1" applyAlignment="1" applyProtection="1">
      <alignment vertical="center"/>
    </xf>
    <xf numFmtId="0" fontId="26" fillId="2" borderId="2" xfId="0" applyFont="1" applyFill="1" applyBorder="1" applyAlignment="1" applyProtection="1">
      <alignment vertical="top"/>
      <protection locked="0"/>
    </xf>
    <xf numFmtId="0" fontId="26" fillId="2" borderId="3" xfId="0" applyFont="1" applyFill="1" applyBorder="1" applyAlignment="1" applyProtection="1">
      <alignment vertical="top"/>
      <protection locked="0"/>
    </xf>
    <xf numFmtId="0" fontId="12" fillId="0" borderId="7" xfId="0" applyNumberFormat="1" applyFont="1" applyFill="1" applyBorder="1" applyAlignment="1" applyProtection="1">
      <alignment vertical="top"/>
    </xf>
    <xf numFmtId="167" fontId="12" fillId="0" borderId="8" xfId="1" applyNumberFormat="1" applyFont="1" applyFill="1" applyBorder="1" applyAlignment="1" applyProtection="1">
      <alignment vertical="top"/>
    </xf>
    <xf numFmtId="0" fontId="26" fillId="2" borderId="0" xfId="0" applyFont="1" applyFill="1" applyBorder="1" applyAlignment="1" applyProtection="1">
      <alignment vertical="top"/>
      <protection locked="0"/>
    </xf>
    <xf numFmtId="0" fontId="25" fillId="3" borderId="13" xfId="0" applyFont="1" applyFill="1" applyBorder="1" applyAlignment="1">
      <alignment vertical="center"/>
    </xf>
    <xf numFmtId="0" fontId="12" fillId="2" borderId="0" xfId="0" applyNumberFormat="1" applyFont="1" applyFill="1" applyAlignment="1" applyProtection="1">
      <alignment horizontal="right" vertical="top"/>
      <protection locked="0"/>
    </xf>
    <xf numFmtId="0" fontId="12" fillId="2" borderId="0" xfId="0" applyNumberFormat="1" applyFont="1" applyFill="1" applyBorder="1" applyAlignment="1" applyProtection="1">
      <alignment horizontal="right" vertical="top"/>
      <protection locked="0"/>
    </xf>
    <xf numFmtId="0" fontId="3" fillId="0" borderId="0" xfId="0" applyFont="1" applyAlignment="1">
      <alignment vertical="top" wrapText="1"/>
    </xf>
    <xf numFmtId="0" fontId="43" fillId="0" borderId="12" xfId="0" applyFont="1" applyBorder="1" applyAlignment="1">
      <alignment horizontal="left" vertical="top" wrapText="1"/>
    </xf>
    <xf numFmtId="0" fontId="42" fillId="0" borderId="19" xfId="0" applyFont="1" applyBorder="1" applyAlignment="1">
      <alignment horizontal="center" vertical="top" wrapText="1"/>
    </xf>
    <xf numFmtId="0" fontId="42" fillId="0" borderId="20" xfId="0" applyFont="1" applyBorder="1" applyAlignment="1">
      <alignment horizontal="center" vertical="top" wrapText="1"/>
    </xf>
    <xf numFmtId="0" fontId="42" fillId="0" borderId="23" xfId="0" applyFont="1" applyBorder="1" applyAlignment="1">
      <alignment horizontal="center" vertical="top" wrapText="1"/>
    </xf>
    <xf numFmtId="0" fontId="43" fillId="6" borderId="19" xfId="0" applyFont="1" applyFill="1" applyBorder="1" applyAlignment="1">
      <alignment horizontal="left" vertical="top" wrapText="1"/>
    </xf>
    <xf numFmtId="0" fontId="43" fillId="0" borderId="1" xfId="0" applyFont="1" applyBorder="1" applyAlignment="1">
      <alignment horizontal="left" vertical="top" wrapText="1"/>
    </xf>
    <xf numFmtId="0" fontId="43" fillId="0" borderId="2" xfId="0" applyFont="1" applyBorder="1" applyAlignment="1">
      <alignment horizontal="left" vertical="top" wrapText="1"/>
    </xf>
    <xf numFmtId="0" fontId="43" fillId="0" borderId="3" xfId="0" applyFont="1" applyBorder="1" applyAlignment="1">
      <alignment horizontal="left" vertical="top" wrapText="1"/>
    </xf>
    <xf numFmtId="0" fontId="43" fillId="0" borderId="4" xfId="0" applyFont="1" applyBorder="1" applyAlignment="1">
      <alignment horizontal="left" vertical="top" wrapText="1"/>
    </xf>
    <xf numFmtId="0" fontId="43" fillId="0" borderId="0" xfId="0" applyFont="1" applyAlignment="1">
      <alignment horizontal="left" vertical="top" wrapText="1"/>
    </xf>
    <xf numFmtId="0" fontId="43" fillId="0" borderId="5" xfId="0" applyFont="1" applyBorder="1" applyAlignment="1">
      <alignment horizontal="left" vertical="top" wrapText="1"/>
    </xf>
    <xf numFmtId="0" fontId="43" fillId="0" borderId="6" xfId="0" applyFont="1" applyBorder="1" applyAlignment="1">
      <alignment horizontal="left" vertical="top" wrapText="1"/>
    </xf>
    <xf numFmtId="0" fontId="43" fillId="0" borderId="7" xfId="0" applyFont="1" applyBorder="1" applyAlignment="1">
      <alignment horizontal="left" vertical="top" wrapText="1"/>
    </xf>
    <xf numFmtId="0" fontId="43" fillId="0" borderId="8" xfId="0" applyFont="1" applyBorder="1" applyAlignment="1">
      <alignment horizontal="left" vertical="top" wrapText="1"/>
    </xf>
    <xf numFmtId="0" fontId="43" fillId="0" borderId="21" xfId="0" applyFont="1" applyBorder="1" applyAlignment="1">
      <alignment horizontal="left" vertical="top" wrapText="1"/>
    </xf>
    <xf numFmtId="0" fontId="43" fillId="0" borderId="22" xfId="0" applyFont="1" applyBorder="1" applyAlignment="1">
      <alignment horizontal="left" vertical="top" wrapText="1"/>
    </xf>
    <xf numFmtId="0" fontId="43" fillId="0" borderId="24" xfId="0" applyFont="1" applyBorder="1" applyAlignment="1">
      <alignment horizontal="left" vertical="top" wrapText="1"/>
    </xf>
    <xf numFmtId="0" fontId="43" fillId="0" borderId="25" xfId="0" applyFont="1" applyBorder="1" applyAlignment="1">
      <alignment horizontal="left" vertical="top" wrapText="1"/>
    </xf>
    <xf numFmtId="0" fontId="43" fillId="0" borderId="2" xfId="0" applyFont="1" applyBorder="1" applyAlignment="1">
      <alignment horizontal="left" vertical="top"/>
    </xf>
    <xf numFmtId="0" fontId="43" fillId="0" borderId="3" xfId="0" applyFont="1" applyBorder="1" applyAlignment="1">
      <alignment horizontal="left" vertical="top"/>
    </xf>
    <xf numFmtId="0" fontId="43" fillId="0" borderId="6" xfId="0" applyFont="1" applyBorder="1" applyAlignment="1">
      <alignment horizontal="left" vertical="top"/>
    </xf>
    <xf numFmtId="0" fontId="43" fillId="0" borderId="7" xfId="0" applyFont="1" applyBorder="1" applyAlignment="1">
      <alignment horizontal="left" vertical="top"/>
    </xf>
    <xf numFmtId="0" fontId="43" fillId="0" borderId="8" xfId="0" applyFont="1" applyBorder="1" applyAlignment="1">
      <alignment horizontal="left" vertical="top"/>
    </xf>
    <xf numFmtId="0" fontId="48" fillId="0" borderId="24" xfId="0" applyFont="1" applyBorder="1" applyAlignment="1">
      <alignment horizontal="left" vertical="center" wrapText="1"/>
    </xf>
    <xf numFmtId="0" fontId="48" fillId="0" borderId="25" xfId="0" applyFont="1" applyBorder="1" applyAlignment="1">
      <alignment horizontal="left" vertical="center" wrapText="1"/>
    </xf>
    <xf numFmtId="0" fontId="46" fillId="7" borderId="0" xfId="0" applyFont="1" applyFill="1" applyAlignment="1">
      <alignment horizontal="center" vertical="center" wrapText="1"/>
    </xf>
    <xf numFmtId="0" fontId="43" fillId="0" borderId="12" xfId="0" applyFont="1" applyBorder="1" applyAlignment="1">
      <alignment horizontal="left" vertical="top"/>
    </xf>
    <xf numFmtId="0" fontId="43" fillId="0" borderId="1" xfId="0" applyFont="1" applyBorder="1" applyAlignment="1">
      <alignment horizontal="center" vertical="top" wrapText="1"/>
    </xf>
    <xf numFmtId="0" fontId="43" fillId="0" borderId="2" xfId="0" applyFont="1" applyBorder="1" applyAlignment="1">
      <alignment horizontal="center" vertical="top" wrapText="1"/>
    </xf>
    <xf numFmtId="0" fontId="43" fillId="0" borderId="3" xfId="0" applyFont="1" applyBorder="1" applyAlignment="1">
      <alignment horizontal="center" vertical="top" wrapText="1"/>
    </xf>
    <xf numFmtId="0" fontId="43" fillId="0" borderId="4" xfId="0" applyFont="1" applyBorder="1" applyAlignment="1">
      <alignment horizontal="center" vertical="top" wrapText="1"/>
    </xf>
    <xf numFmtId="0" fontId="43" fillId="0" borderId="0" xfId="0" applyFont="1" applyAlignment="1">
      <alignment horizontal="center" vertical="top" wrapText="1"/>
    </xf>
    <xf numFmtId="0" fontId="43" fillId="0" borderId="5" xfId="0" applyFont="1" applyBorder="1" applyAlignment="1">
      <alignment horizontal="center" vertical="top" wrapText="1"/>
    </xf>
    <xf numFmtId="0" fontId="43" fillId="0" borderId="6" xfId="0" applyFont="1" applyBorder="1" applyAlignment="1">
      <alignment horizontal="center" vertical="top" wrapText="1"/>
    </xf>
    <xf numFmtId="0" fontId="43" fillId="0" borderId="7" xfId="0" applyFont="1" applyBorder="1" applyAlignment="1">
      <alignment horizontal="center" vertical="top" wrapText="1"/>
    </xf>
    <xf numFmtId="0" fontId="43" fillId="0" borderId="8" xfId="0" applyFont="1" applyBorder="1" applyAlignment="1">
      <alignment horizontal="center" vertical="top" wrapText="1"/>
    </xf>
    <xf numFmtId="0" fontId="42" fillId="0" borderId="12" xfId="0" applyFont="1" applyBorder="1" applyAlignment="1">
      <alignment horizontal="center" vertical="top" wrapText="1"/>
    </xf>
    <xf numFmtId="0" fontId="43" fillId="7" borderId="26" xfId="0" applyFont="1" applyFill="1" applyBorder="1" applyAlignment="1">
      <alignment horizontal="left" vertical="top" wrapText="1"/>
    </xf>
    <xf numFmtId="0" fontId="43" fillId="7" borderId="27" xfId="0" applyFont="1" applyFill="1" applyBorder="1" applyAlignment="1">
      <alignment horizontal="left" vertical="top" wrapText="1"/>
    </xf>
    <xf numFmtId="0" fontId="43" fillId="7" borderId="28" xfId="0" applyFont="1" applyFill="1" applyBorder="1" applyAlignment="1">
      <alignment horizontal="left" vertical="top" wrapText="1"/>
    </xf>
    <xf numFmtId="0" fontId="43" fillId="0" borderId="32" xfId="0" applyFont="1" applyBorder="1" applyAlignment="1">
      <alignment horizontal="left" vertical="top"/>
    </xf>
    <xf numFmtId="0" fontId="43" fillId="0" borderId="34" xfId="0" applyFont="1" applyBorder="1" applyAlignment="1">
      <alignment horizontal="left" vertical="top"/>
    </xf>
    <xf numFmtId="0" fontId="42" fillId="0" borderId="32" xfId="0" applyFont="1" applyBorder="1" applyAlignment="1">
      <alignment horizontal="center" vertical="top" wrapText="1"/>
    </xf>
    <xf numFmtId="0" fontId="42" fillId="0" borderId="34" xfId="0" applyFont="1" applyBorder="1" applyAlignment="1">
      <alignment horizontal="center" vertical="top" wrapText="1"/>
    </xf>
    <xf numFmtId="0" fontId="43" fillId="0" borderId="31" xfId="0" applyFont="1" applyBorder="1" applyAlignment="1">
      <alignment horizontal="left" vertical="top"/>
    </xf>
    <xf numFmtId="0" fontId="43" fillId="0" borderId="27" xfId="0" applyFont="1" applyBorder="1" applyAlignment="1">
      <alignment horizontal="left" vertical="top"/>
    </xf>
    <xf numFmtId="0" fontId="43" fillId="0" borderId="28" xfId="0" applyFont="1" applyBorder="1" applyAlignment="1">
      <alignment horizontal="left" vertical="top"/>
    </xf>
    <xf numFmtId="0" fontId="43" fillId="0" borderId="33" xfId="0" applyFont="1" applyBorder="1" applyAlignment="1">
      <alignment horizontal="left" vertical="top"/>
    </xf>
    <xf numFmtId="0" fontId="43" fillId="0" borderId="21" xfId="0" applyFont="1" applyBorder="1" applyAlignment="1">
      <alignment horizontal="left" vertical="top"/>
    </xf>
    <xf numFmtId="0" fontId="43" fillId="0" borderId="22" xfId="0" applyFont="1" applyBorder="1" applyAlignment="1">
      <alignment horizontal="left" vertical="top"/>
    </xf>
    <xf numFmtId="0" fontId="43" fillId="0" borderId="35" xfId="0" applyFont="1" applyBorder="1" applyAlignment="1">
      <alignment horizontal="left" vertical="top"/>
    </xf>
    <xf numFmtId="0" fontId="43" fillId="0" borderId="24" xfId="0" applyFont="1" applyBorder="1" applyAlignment="1">
      <alignment horizontal="left" vertical="top"/>
    </xf>
    <xf numFmtId="0" fontId="43" fillId="0" borderId="25" xfId="0" applyFont="1" applyBorder="1" applyAlignment="1">
      <alignment horizontal="left" vertical="top"/>
    </xf>
    <xf numFmtId="0" fontId="43" fillId="0" borderId="19" xfId="0" applyFont="1" applyBorder="1" applyAlignment="1">
      <alignment horizontal="left" vertical="top"/>
    </xf>
    <xf numFmtId="0" fontId="48" fillId="0" borderId="21" xfId="0" applyFont="1" applyBorder="1" applyAlignment="1">
      <alignment horizontal="left" vertical="center" wrapText="1"/>
    </xf>
    <xf numFmtId="0" fontId="48" fillId="0" borderId="22" xfId="0" applyFont="1" applyBorder="1" applyAlignment="1">
      <alignment horizontal="left" vertical="center" wrapText="1"/>
    </xf>
    <xf numFmtId="0" fontId="12" fillId="0" borderId="0" xfId="0" applyFont="1" applyBorder="1" applyAlignment="1">
      <alignment horizontal="left" vertical="top" wrapText="1"/>
    </xf>
    <xf numFmtId="166" fontId="12" fillId="0" borderId="0" xfId="4" applyNumberFormat="1" applyFont="1" applyBorder="1" applyAlignment="1">
      <alignment horizontal="left" vertical="top" wrapText="1"/>
    </xf>
    <xf numFmtId="0" fontId="25" fillId="3" borderId="4" xfId="0" applyFont="1" applyFill="1" applyBorder="1" applyAlignment="1">
      <alignment horizontal="left" vertical="center" wrapText="1"/>
    </xf>
    <xf numFmtId="0" fontId="25" fillId="3" borderId="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13" fillId="3" borderId="0" xfId="0" applyFont="1" applyFill="1" applyBorder="1" applyAlignment="1">
      <alignment horizontal="center" vertical="top" wrapText="1"/>
    </xf>
    <xf numFmtId="0" fontId="13" fillId="3" borderId="7" xfId="0" applyFont="1" applyFill="1" applyBorder="1" applyAlignment="1">
      <alignment horizontal="center" vertical="top" wrapText="1"/>
    </xf>
    <xf numFmtId="0" fontId="49" fillId="2" borderId="2" xfId="0" applyFont="1" applyFill="1" applyBorder="1" applyAlignment="1" applyProtection="1">
      <alignment horizontal="center" vertical="top"/>
      <protection locked="0"/>
    </xf>
    <xf numFmtId="0" fontId="49" fillId="2" borderId="3" xfId="0" applyFont="1" applyFill="1" applyBorder="1" applyAlignment="1" applyProtection="1">
      <alignment horizontal="center" vertical="top"/>
      <protection locked="0"/>
    </xf>
    <xf numFmtId="0" fontId="49" fillId="2" borderId="7" xfId="0" applyFont="1" applyFill="1" applyBorder="1" applyAlignment="1" applyProtection="1">
      <alignment horizontal="center"/>
      <protection locked="0"/>
    </xf>
    <xf numFmtId="0" fontId="49" fillId="2" borderId="8" xfId="0" applyFont="1" applyFill="1" applyBorder="1" applyAlignment="1" applyProtection="1">
      <alignment horizontal="center"/>
      <protection locked="0"/>
    </xf>
    <xf numFmtId="0" fontId="49" fillId="2" borderId="2" xfId="0" applyFont="1" applyFill="1" applyBorder="1" applyAlignment="1" applyProtection="1">
      <alignment vertical="top"/>
      <protection locked="0"/>
    </xf>
    <xf numFmtId="0" fontId="51" fillId="4" borderId="36" xfId="0" quotePrefix="1" applyFont="1" applyFill="1" applyBorder="1" applyAlignment="1">
      <alignment horizontal="center" vertical="center"/>
    </xf>
    <xf numFmtId="0" fontId="51" fillId="4" borderId="0" xfId="0" quotePrefix="1" applyFont="1" applyFill="1" applyBorder="1" applyAlignment="1">
      <alignment horizontal="center" vertical="center"/>
    </xf>
    <xf numFmtId="0" fontId="24" fillId="3" borderId="2" xfId="0" applyFont="1" applyFill="1" applyBorder="1" applyAlignment="1">
      <alignment vertical="center"/>
    </xf>
    <xf numFmtId="0" fontId="26" fillId="2" borderId="0" xfId="0" applyFont="1" applyFill="1" applyBorder="1" applyAlignment="1" applyProtection="1">
      <protection locked="0"/>
    </xf>
    <xf numFmtId="0" fontId="13" fillId="3" borderId="14" xfId="0" applyFont="1" applyFill="1" applyBorder="1" applyAlignment="1">
      <alignment vertical="top"/>
    </xf>
    <xf numFmtId="3" fontId="18" fillId="3" borderId="1" xfId="0" applyNumberFormat="1" applyFont="1" applyFill="1" applyBorder="1" applyAlignment="1">
      <alignment horizontal="center" vertical="top" wrapText="1"/>
    </xf>
    <xf numFmtId="3" fontId="18" fillId="3" borderId="6" xfId="0" applyNumberFormat="1" applyFont="1" applyFill="1" applyBorder="1" applyAlignment="1">
      <alignment horizontal="center" vertical="top" wrapText="1"/>
    </xf>
    <xf numFmtId="0" fontId="26" fillId="0" borderId="7" xfId="0" applyFont="1" applyFill="1" applyBorder="1" applyAlignment="1" applyProtection="1">
      <protection locked="0"/>
    </xf>
    <xf numFmtId="0" fontId="28" fillId="0" borderId="0" xfId="0" quotePrefix="1" applyNumberFormat="1" applyFont="1" applyFill="1" applyBorder="1" applyAlignment="1" applyProtection="1">
      <alignment horizontal="left" vertical="top" wrapText="1"/>
    </xf>
  </cellXfs>
  <cellStyles count="19">
    <cellStyle name="Comma" xfId="1" builtinId="3"/>
    <cellStyle name="Comma 2" xfId="7" xr:uid="{9823B40F-E0AC-4EB2-8B02-A8BCF128821E}"/>
    <cellStyle name="Comma 2 2" xfId="8" xr:uid="{B34D4670-F1C8-405B-A284-57766F88693E}"/>
    <cellStyle name="Hyperlink" xfId="18" builtinId="8"/>
    <cellStyle name="Hyperlink 2" xfId="9" xr:uid="{EACF6534-F654-43B3-A352-FE207993FB3A}"/>
    <cellStyle name="Normal" xfId="0" builtinId="0"/>
    <cellStyle name="Normal 2" xfId="5" xr:uid="{59F40FCF-EF6D-4115-A160-165171DF488F}"/>
    <cellStyle name="Normal 2 2" xfId="10" xr:uid="{3021E6EF-D851-4A44-A390-31A1A8B4B2C8}"/>
    <cellStyle name="Normal 3" xfId="17" xr:uid="{99DB4E7E-86E3-409B-A623-C31A27CE77EA}"/>
    <cellStyle name="Normal 4 28 4" xfId="15" xr:uid="{01880694-D3A9-4C74-915A-F6326B7EC14F}"/>
    <cellStyle name="Normal 4 55" xfId="16" xr:uid="{422EF7DF-BDC9-43AC-B22E-46BA542FE291}"/>
    <cellStyle name="Percent" xfId="2" builtinId="5"/>
    <cellStyle name="Percent 2" xfId="11" xr:uid="{2FDBD144-05CF-41C7-B498-1086F8B81030}"/>
    <cellStyle name="rf1" xfId="12" xr:uid="{37A0530D-E344-4DB8-9BF3-53F18802993C}"/>
    <cellStyle name="rf2" xfId="13" xr:uid="{4B6FECD3-ACDE-4FB3-A565-B19AF7B6BD7D}"/>
    <cellStyle name="rf3" xfId="14" xr:uid="{7EA1A98F-CB8E-4963-BC91-CEA1E51B59C0}"/>
    <cellStyle name="rf5" xfId="3" xr:uid="{03633120-11EC-4D3C-B259-B95440F951D3}"/>
    <cellStyle name="rf8" xfId="4" xr:uid="{FD8A2B4C-7D75-4F01-B90F-5D4B87A4FE68}"/>
    <cellStyle name="Standaard 2" xfId="6" xr:uid="{04CD8762-3452-45C5-8506-506820614AFF}"/>
  </cellStyles>
  <dxfs count="4">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FFFF99"/>
      <color rgb="FFCC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DCF9993-D4E3-4CE6-B292-20BA61899251}" type="doc">
      <dgm:prSet loTypeId="urn:microsoft.com/office/officeart/2009/3/layout/PieProcess" loCatId="list" qsTypeId="urn:microsoft.com/office/officeart/2005/8/quickstyle/simple2" qsCatId="simple" csTypeId="urn:microsoft.com/office/officeart/2005/8/colors/accent0_3" csCatId="mainScheme" phldr="1"/>
      <dgm:spPr/>
      <dgm:t>
        <a:bodyPr/>
        <a:lstStyle/>
        <a:p>
          <a:endParaRPr lang="fr-BE"/>
        </a:p>
      </dgm:t>
    </dgm:pt>
    <dgm:pt modelId="{84F28E49-EE3F-4756-BBFB-7B8037F666CB}">
      <dgm:prSet phldrT="[Texte]" custT="1"/>
      <dgm:spPr/>
      <dgm:t>
        <a:bodyPr/>
        <a:lstStyle/>
        <a:p>
          <a:r>
            <a:rPr lang="fr-BE" sz="1200" b="1" u="sng"/>
            <a:t>ISA 315</a:t>
          </a:r>
        </a:p>
      </dgm:t>
    </dgm:pt>
    <dgm:pt modelId="{38736D0D-E880-478C-A74D-57A845C76B7C}" type="parTrans" cxnId="{03E0D729-FD79-4FBC-80D6-99F03603EEF2}">
      <dgm:prSet/>
      <dgm:spPr/>
      <dgm:t>
        <a:bodyPr/>
        <a:lstStyle/>
        <a:p>
          <a:endParaRPr lang="fr-BE"/>
        </a:p>
      </dgm:t>
    </dgm:pt>
    <dgm:pt modelId="{22BBB56C-C9B3-46DA-A9AD-F9714528E73F}" type="sibTrans" cxnId="{03E0D729-FD79-4FBC-80D6-99F03603EEF2}">
      <dgm:prSet/>
      <dgm:spPr/>
      <dgm:t>
        <a:bodyPr/>
        <a:lstStyle/>
        <a:p>
          <a:endParaRPr lang="fr-BE"/>
        </a:p>
      </dgm:t>
    </dgm:pt>
    <dgm:pt modelId="{43E0AE13-01DE-4FF5-84FD-3933B423903D}">
      <dgm:prSet phldrT="[Texte]" custT="1"/>
      <dgm:spPr/>
      <dgm:t>
        <a:bodyPr/>
        <a:lstStyle/>
        <a:p>
          <a:r>
            <a:rPr lang="fr-BE" sz="1100" b="1" u="sng"/>
            <a:t>ISA 520</a:t>
          </a:r>
        </a:p>
      </dgm:t>
    </dgm:pt>
    <dgm:pt modelId="{3C62013E-DB2B-4569-AA01-D0EC5D361705}" type="parTrans" cxnId="{356BF1C5-8764-4F74-99C7-63A604102D2C}">
      <dgm:prSet/>
      <dgm:spPr/>
      <dgm:t>
        <a:bodyPr/>
        <a:lstStyle/>
        <a:p>
          <a:endParaRPr lang="fr-BE"/>
        </a:p>
      </dgm:t>
    </dgm:pt>
    <dgm:pt modelId="{668B66C1-F762-47D9-AD03-8BCB0A697F00}" type="sibTrans" cxnId="{356BF1C5-8764-4F74-99C7-63A604102D2C}">
      <dgm:prSet/>
      <dgm:spPr/>
      <dgm:t>
        <a:bodyPr/>
        <a:lstStyle/>
        <a:p>
          <a:endParaRPr lang="fr-BE"/>
        </a:p>
      </dgm:t>
    </dgm:pt>
    <dgm:pt modelId="{426385CD-041E-447C-B321-AD7B2F892925}">
      <dgm:prSet phldrT="[Texte]" custT="1"/>
      <dgm:spPr/>
      <dgm:t>
        <a:bodyPr/>
        <a:lstStyle/>
        <a:p>
          <a:r>
            <a:rPr lang="fr-BE" sz="1200" b="1" u="sng"/>
            <a:t>ISA 520</a:t>
          </a:r>
        </a:p>
      </dgm:t>
    </dgm:pt>
    <dgm:pt modelId="{5D8B5FE0-3776-4457-91AD-703389D35576}" type="parTrans" cxnId="{4E692C38-942B-4D16-98FD-D344C4EBD39F}">
      <dgm:prSet/>
      <dgm:spPr/>
      <dgm:t>
        <a:bodyPr/>
        <a:lstStyle/>
        <a:p>
          <a:endParaRPr lang="fr-BE"/>
        </a:p>
      </dgm:t>
    </dgm:pt>
    <dgm:pt modelId="{9F0034D3-2EAA-4178-A37F-CD69C8891FF9}" type="sibTrans" cxnId="{4E692C38-942B-4D16-98FD-D344C4EBD39F}">
      <dgm:prSet/>
      <dgm:spPr/>
      <dgm:t>
        <a:bodyPr/>
        <a:lstStyle/>
        <a:p>
          <a:endParaRPr lang="fr-BE"/>
        </a:p>
      </dgm:t>
    </dgm:pt>
    <dgm:pt modelId="{BAF257B2-B7AF-4704-9BE1-592423CA3A5F}">
      <dgm:prSet phldrT="[Texte]" custT="1"/>
      <dgm:spPr/>
      <dgm:t>
        <a:bodyPr/>
        <a:lstStyle/>
        <a:p>
          <a:r>
            <a:rPr lang="fr-BE" sz="1100" u="sng"/>
            <a:t>PROCEDURES ANALYTIQUES ETAYANT LE FONDEMENT D'UNE CONCLUSION GENERALE</a:t>
          </a:r>
          <a:endParaRPr lang="fr-BE" sz="1100"/>
        </a:p>
      </dgm:t>
    </dgm:pt>
    <dgm:pt modelId="{F8C644E6-0B14-41EB-B8F0-1AD757D1B26C}" type="parTrans" cxnId="{B17E3667-A5F2-4A73-8C24-12F11760ED93}">
      <dgm:prSet/>
      <dgm:spPr/>
      <dgm:t>
        <a:bodyPr/>
        <a:lstStyle/>
        <a:p>
          <a:endParaRPr lang="fr-BE"/>
        </a:p>
      </dgm:t>
    </dgm:pt>
    <dgm:pt modelId="{6D0B7FD3-0957-4374-A049-C2CD6DDD6057}" type="sibTrans" cxnId="{B17E3667-A5F2-4A73-8C24-12F11760ED93}">
      <dgm:prSet/>
      <dgm:spPr/>
      <dgm:t>
        <a:bodyPr/>
        <a:lstStyle/>
        <a:p>
          <a:endParaRPr lang="fr-BE"/>
        </a:p>
      </dgm:t>
    </dgm:pt>
    <dgm:pt modelId="{63668E20-3E0A-4019-B48C-A7A933CB7676}">
      <dgm:prSet phldrT="[Texte]" custT="1"/>
      <dgm:spPr/>
      <dgm:t>
        <a:bodyPr/>
        <a:lstStyle/>
        <a:p>
          <a:r>
            <a:rPr lang="fr-BE" sz="1100" u="none"/>
            <a:t>Evaluation des risques: à util</a:t>
          </a:r>
          <a:r>
            <a:rPr lang="fr-BE" sz="1100" b="0" i="0" u="none"/>
            <a:t>iser par l'auditeur lors de la stratégie d'audit pour évaluer le risque d'anomalies significatives en comparant les performances de l'entité avec les exercices antéreurs et avec le secteur ou des entreprises comparables</a:t>
          </a:r>
        </a:p>
        <a:p>
          <a:endParaRPr lang="fr-BE" sz="1100" b="0" i="0" u="none"/>
        </a:p>
        <a:p>
          <a:r>
            <a:rPr lang="fr-BE" sz="1100" b="1" i="0" u="none">
              <a:solidFill>
                <a:srgbClr val="FF0000"/>
              </a:solidFill>
            </a:rPr>
            <a:t>OBLIGATOIRE</a:t>
          </a:r>
        </a:p>
        <a:p>
          <a:r>
            <a:rPr lang="fr-BE" sz="1100" b="0" i="0" u="none"/>
            <a:t>REF</a:t>
          </a:r>
          <a:endParaRPr lang="fr-BE" sz="1100" u="none"/>
        </a:p>
      </dgm:t>
    </dgm:pt>
    <dgm:pt modelId="{B72F798E-23CF-4F7C-9DE2-2EF13FBE4738}" type="parTrans" cxnId="{AB6D21FC-EF18-4C57-9871-C84E5DC7DCF4}">
      <dgm:prSet/>
      <dgm:spPr/>
      <dgm:t>
        <a:bodyPr/>
        <a:lstStyle/>
        <a:p>
          <a:endParaRPr lang="fr-BE"/>
        </a:p>
      </dgm:t>
    </dgm:pt>
    <dgm:pt modelId="{EF3AD23E-F09D-410A-A303-D727F688DA27}" type="sibTrans" cxnId="{AB6D21FC-EF18-4C57-9871-C84E5DC7DCF4}">
      <dgm:prSet/>
      <dgm:spPr/>
      <dgm:t>
        <a:bodyPr/>
        <a:lstStyle/>
        <a:p>
          <a:endParaRPr lang="fr-BE"/>
        </a:p>
      </dgm:t>
    </dgm:pt>
    <dgm:pt modelId="{33DBE67B-9047-4A06-B51B-CFF58BD9C672}">
      <dgm:prSet phldrT="[Texte]" custT="1"/>
      <dgm:spPr/>
      <dgm:t>
        <a:bodyPr/>
        <a:lstStyle/>
        <a:p>
          <a:r>
            <a:rPr lang="fr-BE" sz="1100" u="sng"/>
            <a:t>PROCEDURES ANALYTIQUES PRELIMINAIRES</a:t>
          </a:r>
        </a:p>
      </dgm:t>
    </dgm:pt>
    <dgm:pt modelId="{A21B5019-CDB1-4947-9C57-D6D4EA891138}" type="parTrans" cxnId="{1B187904-45DF-4DF2-A506-678BFEF58AF0}">
      <dgm:prSet/>
      <dgm:spPr/>
      <dgm:t>
        <a:bodyPr/>
        <a:lstStyle/>
        <a:p>
          <a:endParaRPr lang="fr-BE"/>
        </a:p>
      </dgm:t>
    </dgm:pt>
    <dgm:pt modelId="{8D267E53-FC81-4E74-B1E8-05DFC4203656}" type="sibTrans" cxnId="{1B187904-45DF-4DF2-A506-678BFEF58AF0}">
      <dgm:prSet/>
      <dgm:spPr/>
      <dgm:t>
        <a:bodyPr/>
        <a:lstStyle/>
        <a:p>
          <a:endParaRPr lang="fr-BE"/>
        </a:p>
      </dgm:t>
    </dgm:pt>
    <dgm:pt modelId="{93125082-ACBE-4FD1-87C3-ADF7B77EA2E4}">
      <dgm:prSet phldrT="[Texte]" custT="1"/>
      <dgm:spPr/>
      <dgm:t>
        <a:bodyPr/>
        <a:lstStyle/>
        <a:p>
          <a:r>
            <a:rPr lang="fr-BE" sz="1100" u="sng"/>
            <a:t>PROCEDURES ANALYTIQUES DE SUBSTANCE</a:t>
          </a:r>
        </a:p>
      </dgm:t>
    </dgm:pt>
    <dgm:pt modelId="{44ED4121-850B-4E25-84FF-659234D0312B}" type="parTrans" cxnId="{EFD293DE-6584-4B82-9CFD-AF40F062C013}">
      <dgm:prSet/>
      <dgm:spPr/>
      <dgm:t>
        <a:bodyPr/>
        <a:lstStyle/>
        <a:p>
          <a:endParaRPr lang="fr-BE"/>
        </a:p>
      </dgm:t>
    </dgm:pt>
    <dgm:pt modelId="{AAAD5E9C-A74E-4FD6-B7AE-2625B223DFB0}" type="sibTrans" cxnId="{EFD293DE-6584-4B82-9CFD-AF40F062C013}">
      <dgm:prSet/>
      <dgm:spPr/>
      <dgm:t>
        <a:bodyPr/>
        <a:lstStyle/>
        <a:p>
          <a:endParaRPr lang="fr-BE"/>
        </a:p>
      </dgm:t>
    </dgm:pt>
    <dgm:pt modelId="{193F519A-55F2-47FD-99CC-134E663D5D24}">
      <dgm:prSet phldrT="[Texte]" custT="1"/>
      <dgm:spPr/>
      <dgm:t>
        <a:bodyPr/>
        <a:lstStyle/>
        <a:p>
          <a:r>
            <a:rPr lang="fr-BE" sz="1100" b="0" i="0" u="none"/>
            <a:t>à utilser par l'auditeur lorsqu'il estimera ces procédures plus efficientes que des tests de détails</a:t>
          </a:r>
          <a:endParaRPr lang="fr-BE" sz="1100" u="sng"/>
        </a:p>
      </dgm:t>
    </dgm:pt>
    <dgm:pt modelId="{618CA819-F98A-49C4-B9E4-0B535BF08690}" type="parTrans" cxnId="{A63DBA67-A829-4CB8-9275-C0971F23185B}">
      <dgm:prSet/>
      <dgm:spPr/>
      <dgm:t>
        <a:bodyPr/>
        <a:lstStyle/>
        <a:p>
          <a:endParaRPr lang="fr-BE"/>
        </a:p>
      </dgm:t>
    </dgm:pt>
    <dgm:pt modelId="{7CE50141-4A15-4A75-B6E7-3080CAD7BEAA}" type="sibTrans" cxnId="{A63DBA67-A829-4CB8-9275-C0971F23185B}">
      <dgm:prSet/>
      <dgm:spPr/>
      <dgm:t>
        <a:bodyPr/>
        <a:lstStyle/>
        <a:p>
          <a:endParaRPr lang="fr-BE"/>
        </a:p>
      </dgm:t>
    </dgm:pt>
    <dgm:pt modelId="{E132F515-FA9A-4670-B17B-58E6D8E706C5}">
      <dgm:prSet phldrT="[Texte]" custT="1"/>
      <dgm:spPr/>
      <dgm:t>
        <a:bodyPr/>
        <a:lstStyle/>
        <a:p>
          <a:r>
            <a:rPr lang="fr-BE" sz="1100" b="0" i="0" u="none"/>
            <a:t>à utiliser par l'auditeur pour évaluer la cohérence des états financiers finaux avec sa connaissance de l'entité</a:t>
          </a:r>
        </a:p>
        <a:p>
          <a:endParaRPr lang="fr-BE" sz="1100" b="0" i="0" u="none"/>
        </a:p>
        <a:p>
          <a:r>
            <a:rPr lang="fr-BE" sz="1100" b="1" i="0" u="none">
              <a:solidFill>
                <a:srgbClr val="FF0000"/>
              </a:solidFill>
            </a:rPr>
            <a:t>OBLIGATOIRE</a:t>
          </a:r>
          <a:endParaRPr lang="fr-BE" sz="1100" b="1">
            <a:solidFill>
              <a:srgbClr val="FF0000"/>
            </a:solidFill>
          </a:endParaRPr>
        </a:p>
      </dgm:t>
    </dgm:pt>
    <dgm:pt modelId="{7DC88BB8-F37E-4780-AD77-15B6DAC1A478}" type="parTrans" cxnId="{CA0902EC-26C9-4D29-89E7-9A5C37F3C00C}">
      <dgm:prSet/>
      <dgm:spPr/>
      <dgm:t>
        <a:bodyPr/>
        <a:lstStyle/>
        <a:p>
          <a:endParaRPr lang="fr-BE"/>
        </a:p>
      </dgm:t>
    </dgm:pt>
    <dgm:pt modelId="{AB72AA68-3DC4-4207-A211-7F98382C8A25}" type="sibTrans" cxnId="{CA0902EC-26C9-4D29-89E7-9A5C37F3C00C}">
      <dgm:prSet/>
      <dgm:spPr/>
      <dgm:t>
        <a:bodyPr/>
        <a:lstStyle/>
        <a:p>
          <a:endParaRPr lang="fr-BE"/>
        </a:p>
      </dgm:t>
    </dgm:pt>
    <dgm:pt modelId="{B7FE5AAD-8BAF-436D-A151-CDDFB3F029F1}">
      <dgm:prSet phldrT="[Texte]" custT="1"/>
      <dgm:spPr/>
      <dgm:t>
        <a:bodyPr/>
        <a:lstStyle/>
        <a:p>
          <a:r>
            <a:rPr lang="fr-BE" sz="1000"/>
            <a:t>REF</a:t>
          </a:r>
        </a:p>
      </dgm:t>
    </dgm:pt>
    <dgm:pt modelId="{13AE6929-C5EB-4A2E-94F8-D272803D9C8D}" type="parTrans" cxnId="{2ABCCD47-455F-4831-9BBB-01008990BC1D}">
      <dgm:prSet/>
      <dgm:spPr/>
      <dgm:t>
        <a:bodyPr/>
        <a:lstStyle/>
        <a:p>
          <a:endParaRPr lang="fr-BE"/>
        </a:p>
      </dgm:t>
    </dgm:pt>
    <dgm:pt modelId="{BE85322C-A4E2-42CC-ABFE-A836F2B39666}" type="sibTrans" cxnId="{2ABCCD47-455F-4831-9BBB-01008990BC1D}">
      <dgm:prSet/>
      <dgm:spPr/>
      <dgm:t>
        <a:bodyPr/>
        <a:lstStyle/>
        <a:p>
          <a:endParaRPr lang="fr-BE"/>
        </a:p>
      </dgm:t>
    </dgm:pt>
    <dgm:pt modelId="{24E0287F-1695-4FE9-ACB6-F81D276BC744}">
      <dgm:prSet phldrT="[Texte]" custT="1"/>
      <dgm:spPr/>
      <dgm:t>
        <a:bodyPr/>
        <a:lstStyle/>
        <a:p>
          <a:r>
            <a:rPr lang="fr-BE" sz="1100" u="none"/>
            <a:t>A UTILISER, </a:t>
          </a:r>
          <a:r>
            <a:rPr lang="fr-BE" sz="1100" b="1" u="none">
              <a:solidFill>
                <a:srgbClr val="00B050"/>
              </a:solidFill>
            </a:rPr>
            <a:t>SI PERTINENT</a:t>
          </a:r>
          <a:r>
            <a:rPr lang="fr-BE" sz="1100" u="none"/>
            <a:t>, APRES LA REVUE ANALYTIQUE PRELIMINAIRE ET AVANT LES TESTS DE DETAIL ou SIMULTANEMENT / CONJOINTEMENT A DES TESTS DE DETAIL</a:t>
          </a:r>
        </a:p>
      </dgm:t>
    </dgm:pt>
    <dgm:pt modelId="{DA644759-73D6-408E-B4D1-592977983396}" type="parTrans" cxnId="{05C15AF4-C134-4431-9EFA-4B7A536405ED}">
      <dgm:prSet/>
      <dgm:spPr/>
      <dgm:t>
        <a:bodyPr/>
        <a:lstStyle/>
        <a:p>
          <a:endParaRPr lang="fr-BE"/>
        </a:p>
      </dgm:t>
    </dgm:pt>
    <dgm:pt modelId="{C61D02FA-B35C-4994-A987-D7A7F47A9826}" type="sibTrans" cxnId="{05C15AF4-C134-4431-9EFA-4B7A536405ED}">
      <dgm:prSet/>
      <dgm:spPr/>
      <dgm:t>
        <a:bodyPr/>
        <a:lstStyle/>
        <a:p>
          <a:endParaRPr lang="fr-BE"/>
        </a:p>
      </dgm:t>
    </dgm:pt>
    <dgm:pt modelId="{A77C2A86-C39C-4ED8-83D4-B0A6DBEFBF2B}">
      <dgm:prSet phldrT="[Texte]" custT="1"/>
      <dgm:spPr/>
      <dgm:t>
        <a:bodyPr/>
        <a:lstStyle/>
        <a:p>
          <a:endParaRPr lang="fr-BE" sz="1100" u="sng"/>
        </a:p>
      </dgm:t>
    </dgm:pt>
    <dgm:pt modelId="{229FE330-83DD-432A-ADE7-3CB22D55BC5B}" type="parTrans" cxnId="{442220D9-4755-4C58-BEA2-447E91477925}">
      <dgm:prSet/>
      <dgm:spPr/>
      <dgm:t>
        <a:bodyPr/>
        <a:lstStyle/>
        <a:p>
          <a:endParaRPr lang="fr-BE"/>
        </a:p>
      </dgm:t>
    </dgm:pt>
    <dgm:pt modelId="{255E61AE-0C77-4A08-A753-66AF3415C3C7}" type="sibTrans" cxnId="{442220D9-4755-4C58-BEA2-447E91477925}">
      <dgm:prSet/>
      <dgm:spPr/>
      <dgm:t>
        <a:bodyPr/>
        <a:lstStyle/>
        <a:p>
          <a:endParaRPr lang="fr-BE"/>
        </a:p>
      </dgm:t>
    </dgm:pt>
    <dgm:pt modelId="{35058CB4-2DFA-4583-84FB-348FF74604FB}">
      <dgm:prSet phldrT="[Texte]" custT="1"/>
      <dgm:spPr/>
      <dgm:t>
        <a:bodyPr/>
        <a:lstStyle/>
        <a:p>
          <a:endParaRPr lang="fr-BE" sz="1100" u="sng"/>
        </a:p>
      </dgm:t>
    </dgm:pt>
    <dgm:pt modelId="{9A5229FA-BA9F-4FE0-82E5-9CBD41A066F6}" type="parTrans" cxnId="{99EFB8E0-94ED-434D-94C1-9A3F33A215A0}">
      <dgm:prSet/>
      <dgm:spPr/>
      <dgm:t>
        <a:bodyPr/>
        <a:lstStyle/>
        <a:p>
          <a:endParaRPr lang="fr-BE"/>
        </a:p>
      </dgm:t>
    </dgm:pt>
    <dgm:pt modelId="{33D9F86C-5229-4A6A-B9D7-9E63E19E5110}" type="sibTrans" cxnId="{99EFB8E0-94ED-434D-94C1-9A3F33A215A0}">
      <dgm:prSet/>
      <dgm:spPr/>
      <dgm:t>
        <a:bodyPr/>
        <a:lstStyle/>
        <a:p>
          <a:endParaRPr lang="fr-BE"/>
        </a:p>
      </dgm:t>
    </dgm:pt>
    <dgm:pt modelId="{D1DB6E3E-4796-435D-B265-606C78F3C589}" type="pres">
      <dgm:prSet presAssocID="{3DCF9993-D4E3-4CE6-B292-20BA61899251}" presName="Name0" presStyleCnt="0">
        <dgm:presLayoutVars>
          <dgm:chMax val="7"/>
          <dgm:chPref val="7"/>
          <dgm:dir/>
          <dgm:animOne val="branch"/>
          <dgm:animLvl val="lvl"/>
        </dgm:presLayoutVars>
      </dgm:prSet>
      <dgm:spPr/>
    </dgm:pt>
    <dgm:pt modelId="{A082D885-E30A-445F-90B3-879B672C72B3}" type="pres">
      <dgm:prSet presAssocID="{84F28E49-EE3F-4756-BBFB-7B8037F666CB}" presName="ParentComposite" presStyleCnt="0"/>
      <dgm:spPr/>
    </dgm:pt>
    <dgm:pt modelId="{0F37360A-A80E-444A-8482-8A03DADA0858}" type="pres">
      <dgm:prSet presAssocID="{84F28E49-EE3F-4756-BBFB-7B8037F666CB}" presName="Chord" presStyleLbl="bgShp" presStyleIdx="0" presStyleCnt="3"/>
      <dgm:spPr/>
    </dgm:pt>
    <dgm:pt modelId="{402E951E-381F-4BC3-A7B3-FD78B2B675B4}" type="pres">
      <dgm:prSet presAssocID="{84F28E49-EE3F-4756-BBFB-7B8037F666CB}" presName="Pie" presStyleLbl="alignNode1" presStyleIdx="0" presStyleCnt="3"/>
      <dgm:spPr/>
    </dgm:pt>
    <dgm:pt modelId="{91AC1C76-CFBC-4141-8427-1A231A46BE9C}" type="pres">
      <dgm:prSet presAssocID="{84F28E49-EE3F-4756-BBFB-7B8037F666CB}" presName="Parent" presStyleLbl="revTx" presStyleIdx="0" presStyleCnt="6">
        <dgm:presLayoutVars>
          <dgm:chMax val="1"/>
          <dgm:chPref val="1"/>
          <dgm:bulletEnabled val="1"/>
        </dgm:presLayoutVars>
      </dgm:prSet>
      <dgm:spPr/>
    </dgm:pt>
    <dgm:pt modelId="{9ED0B18F-8748-4D6B-ACEF-303966E964F4}" type="pres">
      <dgm:prSet presAssocID="{8D267E53-FC81-4E74-B1E8-05DFC4203656}" presName="negSibTrans" presStyleCnt="0"/>
      <dgm:spPr/>
    </dgm:pt>
    <dgm:pt modelId="{12068F39-BA52-42A3-A9AC-1604DA0E4D13}" type="pres">
      <dgm:prSet presAssocID="{84F28E49-EE3F-4756-BBFB-7B8037F666CB}" presName="composite" presStyleCnt="0"/>
      <dgm:spPr/>
    </dgm:pt>
    <dgm:pt modelId="{52225281-AD6A-4675-8894-EC62C0FFE8DA}" type="pres">
      <dgm:prSet presAssocID="{84F28E49-EE3F-4756-BBFB-7B8037F666CB}" presName="Child" presStyleLbl="revTx" presStyleIdx="1" presStyleCnt="6">
        <dgm:presLayoutVars>
          <dgm:chMax val="0"/>
          <dgm:chPref val="0"/>
          <dgm:bulletEnabled val="1"/>
        </dgm:presLayoutVars>
      </dgm:prSet>
      <dgm:spPr/>
    </dgm:pt>
    <dgm:pt modelId="{14F94437-5902-4888-9234-68A812DE8203}" type="pres">
      <dgm:prSet presAssocID="{22BBB56C-C9B3-46DA-A9AD-F9714528E73F}" presName="sibTrans" presStyleCnt="0"/>
      <dgm:spPr/>
    </dgm:pt>
    <dgm:pt modelId="{08536052-F142-45A8-BF85-51FE8D91138D}" type="pres">
      <dgm:prSet presAssocID="{43E0AE13-01DE-4FF5-84FD-3933B423903D}" presName="ParentComposite" presStyleCnt="0"/>
      <dgm:spPr/>
    </dgm:pt>
    <dgm:pt modelId="{2E8AEE56-07C1-4F1C-BABB-BD0543FCB6BF}" type="pres">
      <dgm:prSet presAssocID="{43E0AE13-01DE-4FF5-84FD-3933B423903D}" presName="Chord" presStyleLbl="bgShp" presStyleIdx="1" presStyleCnt="3"/>
      <dgm:spPr/>
    </dgm:pt>
    <dgm:pt modelId="{BF5B7F56-D0C7-473A-AC6B-EC69BF9B715C}" type="pres">
      <dgm:prSet presAssocID="{43E0AE13-01DE-4FF5-84FD-3933B423903D}" presName="Pie" presStyleLbl="alignNode1" presStyleIdx="1" presStyleCnt="3"/>
      <dgm:spPr/>
    </dgm:pt>
    <dgm:pt modelId="{F3426ABD-BB94-4B61-A20D-F4EBD70ABDA4}" type="pres">
      <dgm:prSet presAssocID="{43E0AE13-01DE-4FF5-84FD-3933B423903D}" presName="Parent" presStyleLbl="revTx" presStyleIdx="2" presStyleCnt="6">
        <dgm:presLayoutVars>
          <dgm:chMax val="1"/>
          <dgm:chPref val="1"/>
          <dgm:bulletEnabled val="1"/>
        </dgm:presLayoutVars>
      </dgm:prSet>
      <dgm:spPr/>
    </dgm:pt>
    <dgm:pt modelId="{32A6E9BB-EC7D-4078-BB4E-F5F47363A7EC}" type="pres">
      <dgm:prSet presAssocID="{AAAD5E9C-A74E-4FD6-B7AE-2625B223DFB0}" presName="negSibTrans" presStyleCnt="0"/>
      <dgm:spPr/>
    </dgm:pt>
    <dgm:pt modelId="{149658AA-0947-4701-9565-C48778025C20}" type="pres">
      <dgm:prSet presAssocID="{43E0AE13-01DE-4FF5-84FD-3933B423903D}" presName="composite" presStyleCnt="0"/>
      <dgm:spPr/>
    </dgm:pt>
    <dgm:pt modelId="{64F4796E-4CA0-4FCD-8779-043D5ECADAC6}" type="pres">
      <dgm:prSet presAssocID="{43E0AE13-01DE-4FF5-84FD-3933B423903D}" presName="Child" presStyleLbl="revTx" presStyleIdx="3" presStyleCnt="6">
        <dgm:presLayoutVars>
          <dgm:chMax val="0"/>
          <dgm:chPref val="0"/>
          <dgm:bulletEnabled val="1"/>
        </dgm:presLayoutVars>
      </dgm:prSet>
      <dgm:spPr/>
    </dgm:pt>
    <dgm:pt modelId="{FD8A4B12-B7EE-4508-A6D9-A30D7A9F06A2}" type="pres">
      <dgm:prSet presAssocID="{668B66C1-F762-47D9-AD03-8BCB0A697F00}" presName="sibTrans" presStyleCnt="0"/>
      <dgm:spPr/>
    </dgm:pt>
    <dgm:pt modelId="{E0D3185D-17A3-4AB0-88DB-AD7669C29FE3}" type="pres">
      <dgm:prSet presAssocID="{426385CD-041E-447C-B321-AD7B2F892925}" presName="ParentComposite" presStyleCnt="0"/>
      <dgm:spPr/>
    </dgm:pt>
    <dgm:pt modelId="{A8C648B5-3253-4397-9750-BA3E00F1A4BE}" type="pres">
      <dgm:prSet presAssocID="{426385CD-041E-447C-B321-AD7B2F892925}" presName="Chord" presStyleLbl="bgShp" presStyleIdx="2" presStyleCnt="3"/>
      <dgm:spPr/>
    </dgm:pt>
    <dgm:pt modelId="{BEC0FE6E-43E9-4A4A-A883-EC9A936F1313}" type="pres">
      <dgm:prSet presAssocID="{426385CD-041E-447C-B321-AD7B2F892925}" presName="Pie" presStyleLbl="alignNode1" presStyleIdx="2" presStyleCnt="3"/>
      <dgm:spPr/>
    </dgm:pt>
    <dgm:pt modelId="{3B8A02D1-9BD0-4263-8FC9-DA897115D0C2}" type="pres">
      <dgm:prSet presAssocID="{426385CD-041E-447C-B321-AD7B2F892925}" presName="Parent" presStyleLbl="revTx" presStyleIdx="4" presStyleCnt="6">
        <dgm:presLayoutVars>
          <dgm:chMax val="1"/>
          <dgm:chPref val="1"/>
          <dgm:bulletEnabled val="1"/>
        </dgm:presLayoutVars>
      </dgm:prSet>
      <dgm:spPr/>
    </dgm:pt>
    <dgm:pt modelId="{860AB78D-F166-4333-AB64-D95B16441BA1}" type="pres">
      <dgm:prSet presAssocID="{6D0B7FD3-0957-4374-A049-C2CD6DDD6057}" presName="negSibTrans" presStyleCnt="0"/>
      <dgm:spPr/>
    </dgm:pt>
    <dgm:pt modelId="{6212379D-1597-4757-8013-13070EFC1F4D}" type="pres">
      <dgm:prSet presAssocID="{426385CD-041E-447C-B321-AD7B2F892925}" presName="composite" presStyleCnt="0"/>
      <dgm:spPr/>
    </dgm:pt>
    <dgm:pt modelId="{567F4BA0-204F-4BD0-9C80-9A5CB94FC139}" type="pres">
      <dgm:prSet presAssocID="{426385CD-041E-447C-B321-AD7B2F892925}" presName="Child" presStyleLbl="revTx" presStyleIdx="5" presStyleCnt="6">
        <dgm:presLayoutVars>
          <dgm:chMax val="0"/>
          <dgm:chPref val="0"/>
          <dgm:bulletEnabled val="1"/>
        </dgm:presLayoutVars>
      </dgm:prSet>
      <dgm:spPr/>
    </dgm:pt>
  </dgm:ptLst>
  <dgm:cxnLst>
    <dgm:cxn modelId="{1B187904-45DF-4DF2-A506-678BFEF58AF0}" srcId="{84F28E49-EE3F-4756-BBFB-7B8037F666CB}" destId="{33DBE67B-9047-4A06-B51B-CFF58BD9C672}" srcOrd="0" destOrd="0" parTransId="{A21B5019-CDB1-4947-9C57-D6D4EA891138}" sibTransId="{8D267E53-FC81-4E74-B1E8-05DFC4203656}"/>
    <dgm:cxn modelId="{B40CC514-4306-4992-BE72-6E508712C3CD}" type="presOf" srcId="{426385CD-041E-447C-B321-AD7B2F892925}" destId="{3B8A02D1-9BD0-4263-8FC9-DA897115D0C2}" srcOrd="0" destOrd="0" presId="urn:microsoft.com/office/officeart/2009/3/layout/PieProcess"/>
    <dgm:cxn modelId="{90FB5C24-C4E1-4384-A106-7E8F91A2BD94}" type="presOf" srcId="{43E0AE13-01DE-4FF5-84FD-3933B423903D}" destId="{F3426ABD-BB94-4B61-A20D-F4EBD70ABDA4}" srcOrd="0" destOrd="0" presId="urn:microsoft.com/office/officeart/2009/3/layout/PieProcess"/>
    <dgm:cxn modelId="{C7759425-4E9F-4628-8FD1-53DDAFCB4D3A}" type="presOf" srcId="{35058CB4-2DFA-4583-84FB-348FF74604FB}" destId="{64F4796E-4CA0-4FCD-8779-043D5ECADAC6}" srcOrd="0" destOrd="2" presId="urn:microsoft.com/office/officeart/2009/3/layout/PieProcess"/>
    <dgm:cxn modelId="{12532229-6B35-49B2-AF4A-F5BA23B93344}" type="presOf" srcId="{84F28E49-EE3F-4756-BBFB-7B8037F666CB}" destId="{91AC1C76-CFBC-4141-8427-1A231A46BE9C}" srcOrd="0" destOrd="0" presId="urn:microsoft.com/office/officeart/2009/3/layout/PieProcess"/>
    <dgm:cxn modelId="{03E0D729-FD79-4FBC-80D6-99F03603EEF2}" srcId="{3DCF9993-D4E3-4CE6-B292-20BA61899251}" destId="{84F28E49-EE3F-4756-BBFB-7B8037F666CB}" srcOrd="0" destOrd="0" parTransId="{38736D0D-E880-478C-A74D-57A845C76B7C}" sibTransId="{22BBB56C-C9B3-46DA-A9AD-F9714528E73F}"/>
    <dgm:cxn modelId="{E888672D-D96E-4399-85D9-665C52622A5C}" type="presOf" srcId="{A77C2A86-C39C-4ED8-83D4-B0A6DBEFBF2B}" destId="{64F4796E-4CA0-4FCD-8779-043D5ECADAC6}" srcOrd="0" destOrd="3" presId="urn:microsoft.com/office/officeart/2009/3/layout/PieProcess"/>
    <dgm:cxn modelId="{4E692C38-942B-4D16-98FD-D344C4EBD39F}" srcId="{3DCF9993-D4E3-4CE6-B292-20BA61899251}" destId="{426385CD-041E-447C-B321-AD7B2F892925}" srcOrd="2" destOrd="0" parTransId="{5D8B5FE0-3776-4457-91AD-703389D35576}" sibTransId="{9F0034D3-2EAA-4178-A37F-CD69C8891FF9}"/>
    <dgm:cxn modelId="{B17E3667-A5F2-4A73-8C24-12F11760ED93}" srcId="{426385CD-041E-447C-B321-AD7B2F892925}" destId="{BAF257B2-B7AF-4704-9BE1-592423CA3A5F}" srcOrd="0" destOrd="0" parTransId="{F8C644E6-0B14-41EB-B8F0-1AD757D1B26C}" sibTransId="{6D0B7FD3-0957-4374-A049-C2CD6DDD6057}"/>
    <dgm:cxn modelId="{A63DBA67-A829-4CB8-9275-C0971F23185B}" srcId="{43E0AE13-01DE-4FF5-84FD-3933B423903D}" destId="{193F519A-55F2-47FD-99CC-134E663D5D24}" srcOrd="1" destOrd="0" parTransId="{618CA819-F98A-49C4-B9E4-0B535BF08690}" sibTransId="{7CE50141-4A15-4A75-B6E7-3080CAD7BEAA}"/>
    <dgm:cxn modelId="{2ABCCD47-455F-4831-9BBB-01008990BC1D}" srcId="{426385CD-041E-447C-B321-AD7B2F892925}" destId="{B7FE5AAD-8BAF-436D-A151-CDDFB3F029F1}" srcOrd="2" destOrd="0" parTransId="{13AE6929-C5EB-4A2E-94F8-D272803D9C8D}" sibTransId="{BE85322C-A4E2-42CC-ABFE-A836F2B39666}"/>
    <dgm:cxn modelId="{DA8AC156-B790-4BD4-A8D2-A8B00ADC68BF}" type="presOf" srcId="{193F519A-55F2-47FD-99CC-134E663D5D24}" destId="{64F4796E-4CA0-4FCD-8779-043D5ECADAC6}" srcOrd="0" destOrd="1" presId="urn:microsoft.com/office/officeart/2009/3/layout/PieProcess"/>
    <dgm:cxn modelId="{CE358386-5FBA-431F-9971-BC57E108DA3B}" type="presOf" srcId="{B7FE5AAD-8BAF-436D-A151-CDDFB3F029F1}" destId="{567F4BA0-204F-4BD0-9C80-9A5CB94FC139}" srcOrd="0" destOrd="2" presId="urn:microsoft.com/office/officeart/2009/3/layout/PieProcess"/>
    <dgm:cxn modelId="{90CEEBA6-759A-4A77-BF52-32C9CB09DCB0}" type="presOf" srcId="{BAF257B2-B7AF-4704-9BE1-592423CA3A5F}" destId="{567F4BA0-204F-4BD0-9C80-9A5CB94FC139}" srcOrd="0" destOrd="0" presId="urn:microsoft.com/office/officeart/2009/3/layout/PieProcess"/>
    <dgm:cxn modelId="{F4DDC0BA-8E92-4BE4-8B92-5C9BE1984162}" type="presOf" srcId="{E132F515-FA9A-4670-B17B-58E6D8E706C5}" destId="{567F4BA0-204F-4BD0-9C80-9A5CB94FC139}" srcOrd="0" destOrd="1" presId="urn:microsoft.com/office/officeart/2009/3/layout/PieProcess"/>
    <dgm:cxn modelId="{356BF1C5-8764-4F74-99C7-63A604102D2C}" srcId="{3DCF9993-D4E3-4CE6-B292-20BA61899251}" destId="{43E0AE13-01DE-4FF5-84FD-3933B423903D}" srcOrd="1" destOrd="0" parTransId="{3C62013E-DB2B-4569-AA01-D0EC5D361705}" sibTransId="{668B66C1-F762-47D9-AD03-8BCB0A697F00}"/>
    <dgm:cxn modelId="{6FBE26C7-21C3-46F7-9C3C-C0E4A845D427}" type="presOf" srcId="{24E0287F-1695-4FE9-ACB6-F81D276BC744}" destId="{64F4796E-4CA0-4FCD-8779-043D5ECADAC6}" srcOrd="0" destOrd="4" presId="urn:microsoft.com/office/officeart/2009/3/layout/PieProcess"/>
    <dgm:cxn modelId="{3158D0CE-56E8-48A8-AEA3-BA9DC0206AD6}" type="presOf" srcId="{93125082-ACBE-4FD1-87C3-ADF7B77EA2E4}" destId="{64F4796E-4CA0-4FCD-8779-043D5ECADAC6}" srcOrd="0" destOrd="0" presId="urn:microsoft.com/office/officeart/2009/3/layout/PieProcess"/>
    <dgm:cxn modelId="{442220D9-4755-4C58-BEA2-447E91477925}" srcId="{43E0AE13-01DE-4FF5-84FD-3933B423903D}" destId="{A77C2A86-C39C-4ED8-83D4-B0A6DBEFBF2B}" srcOrd="3" destOrd="0" parTransId="{229FE330-83DD-432A-ADE7-3CB22D55BC5B}" sibTransId="{255E61AE-0C77-4A08-A753-66AF3415C3C7}"/>
    <dgm:cxn modelId="{A64570DC-935C-47C1-BDDF-DAE38C90A036}" type="presOf" srcId="{63668E20-3E0A-4019-B48C-A7A933CB7676}" destId="{52225281-AD6A-4675-8894-EC62C0FFE8DA}" srcOrd="0" destOrd="1" presId="urn:microsoft.com/office/officeart/2009/3/layout/PieProcess"/>
    <dgm:cxn modelId="{EFD293DE-6584-4B82-9CFD-AF40F062C013}" srcId="{43E0AE13-01DE-4FF5-84FD-3933B423903D}" destId="{93125082-ACBE-4FD1-87C3-ADF7B77EA2E4}" srcOrd="0" destOrd="0" parTransId="{44ED4121-850B-4E25-84FF-659234D0312B}" sibTransId="{AAAD5E9C-A74E-4FD6-B7AE-2625B223DFB0}"/>
    <dgm:cxn modelId="{99EFB8E0-94ED-434D-94C1-9A3F33A215A0}" srcId="{43E0AE13-01DE-4FF5-84FD-3933B423903D}" destId="{35058CB4-2DFA-4583-84FB-348FF74604FB}" srcOrd="2" destOrd="0" parTransId="{9A5229FA-BA9F-4FE0-82E5-9CBD41A066F6}" sibTransId="{33D9F86C-5229-4A6A-B9D7-9E63E19E5110}"/>
    <dgm:cxn modelId="{CA0902EC-26C9-4D29-89E7-9A5C37F3C00C}" srcId="{426385CD-041E-447C-B321-AD7B2F892925}" destId="{E132F515-FA9A-4670-B17B-58E6D8E706C5}" srcOrd="1" destOrd="0" parTransId="{7DC88BB8-F37E-4780-AD77-15B6DAC1A478}" sibTransId="{AB72AA68-3DC4-4207-A211-7F98382C8A25}"/>
    <dgm:cxn modelId="{7C9415ED-DDC4-4E3E-B7C7-238387401A44}" type="presOf" srcId="{3DCF9993-D4E3-4CE6-B292-20BA61899251}" destId="{D1DB6E3E-4796-435D-B265-606C78F3C589}" srcOrd="0" destOrd="0" presId="urn:microsoft.com/office/officeart/2009/3/layout/PieProcess"/>
    <dgm:cxn modelId="{A6250EF3-FB56-493A-884D-0EEC2E79D931}" type="presOf" srcId="{33DBE67B-9047-4A06-B51B-CFF58BD9C672}" destId="{52225281-AD6A-4675-8894-EC62C0FFE8DA}" srcOrd="0" destOrd="0" presId="urn:microsoft.com/office/officeart/2009/3/layout/PieProcess"/>
    <dgm:cxn modelId="{05C15AF4-C134-4431-9EFA-4B7A536405ED}" srcId="{43E0AE13-01DE-4FF5-84FD-3933B423903D}" destId="{24E0287F-1695-4FE9-ACB6-F81D276BC744}" srcOrd="4" destOrd="0" parTransId="{DA644759-73D6-408E-B4D1-592977983396}" sibTransId="{C61D02FA-B35C-4994-A987-D7A7F47A9826}"/>
    <dgm:cxn modelId="{AB6D21FC-EF18-4C57-9871-C84E5DC7DCF4}" srcId="{84F28E49-EE3F-4756-BBFB-7B8037F666CB}" destId="{63668E20-3E0A-4019-B48C-A7A933CB7676}" srcOrd="1" destOrd="0" parTransId="{B72F798E-23CF-4F7C-9DE2-2EF13FBE4738}" sibTransId="{EF3AD23E-F09D-410A-A303-D727F688DA27}"/>
    <dgm:cxn modelId="{914ABFE1-B766-4313-932D-D3991FD015C8}" type="presParOf" srcId="{D1DB6E3E-4796-435D-B265-606C78F3C589}" destId="{A082D885-E30A-445F-90B3-879B672C72B3}" srcOrd="0" destOrd="0" presId="urn:microsoft.com/office/officeart/2009/3/layout/PieProcess"/>
    <dgm:cxn modelId="{A5001C30-448F-49A9-8E7F-E240902C006B}" type="presParOf" srcId="{A082D885-E30A-445F-90B3-879B672C72B3}" destId="{0F37360A-A80E-444A-8482-8A03DADA0858}" srcOrd="0" destOrd="0" presId="urn:microsoft.com/office/officeart/2009/3/layout/PieProcess"/>
    <dgm:cxn modelId="{C05DE828-AAB4-4ED1-BB57-7D1E3EE9A757}" type="presParOf" srcId="{A082D885-E30A-445F-90B3-879B672C72B3}" destId="{402E951E-381F-4BC3-A7B3-FD78B2B675B4}" srcOrd="1" destOrd="0" presId="urn:microsoft.com/office/officeart/2009/3/layout/PieProcess"/>
    <dgm:cxn modelId="{39661811-8FD1-4E6B-810E-81BD254AC93B}" type="presParOf" srcId="{A082D885-E30A-445F-90B3-879B672C72B3}" destId="{91AC1C76-CFBC-4141-8427-1A231A46BE9C}" srcOrd="2" destOrd="0" presId="urn:microsoft.com/office/officeart/2009/3/layout/PieProcess"/>
    <dgm:cxn modelId="{88B86906-1F1C-49A6-A22B-8874B6B7F8BE}" type="presParOf" srcId="{D1DB6E3E-4796-435D-B265-606C78F3C589}" destId="{9ED0B18F-8748-4D6B-ACEF-303966E964F4}" srcOrd="1" destOrd="0" presId="urn:microsoft.com/office/officeart/2009/3/layout/PieProcess"/>
    <dgm:cxn modelId="{1DA237F6-1B8D-4646-B0F9-D41AB5F29CA7}" type="presParOf" srcId="{D1DB6E3E-4796-435D-B265-606C78F3C589}" destId="{12068F39-BA52-42A3-A9AC-1604DA0E4D13}" srcOrd="2" destOrd="0" presId="urn:microsoft.com/office/officeart/2009/3/layout/PieProcess"/>
    <dgm:cxn modelId="{1360421F-DC1C-4BF5-9935-CAFD76BB92B9}" type="presParOf" srcId="{12068F39-BA52-42A3-A9AC-1604DA0E4D13}" destId="{52225281-AD6A-4675-8894-EC62C0FFE8DA}" srcOrd="0" destOrd="0" presId="urn:microsoft.com/office/officeart/2009/3/layout/PieProcess"/>
    <dgm:cxn modelId="{D94CE7F7-1AFD-477C-8B80-532A52625E95}" type="presParOf" srcId="{D1DB6E3E-4796-435D-B265-606C78F3C589}" destId="{14F94437-5902-4888-9234-68A812DE8203}" srcOrd="3" destOrd="0" presId="urn:microsoft.com/office/officeart/2009/3/layout/PieProcess"/>
    <dgm:cxn modelId="{71BECE55-6878-4EF1-B7C0-EDB9B5BB613A}" type="presParOf" srcId="{D1DB6E3E-4796-435D-B265-606C78F3C589}" destId="{08536052-F142-45A8-BF85-51FE8D91138D}" srcOrd="4" destOrd="0" presId="urn:microsoft.com/office/officeart/2009/3/layout/PieProcess"/>
    <dgm:cxn modelId="{CCE9F83D-5213-4FB4-A013-D51053D4A56E}" type="presParOf" srcId="{08536052-F142-45A8-BF85-51FE8D91138D}" destId="{2E8AEE56-07C1-4F1C-BABB-BD0543FCB6BF}" srcOrd="0" destOrd="0" presId="urn:microsoft.com/office/officeart/2009/3/layout/PieProcess"/>
    <dgm:cxn modelId="{9698D8ED-8BFA-4C30-877E-8FCE5A45DE82}" type="presParOf" srcId="{08536052-F142-45A8-BF85-51FE8D91138D}" destId="{BF5B7F56-D0C7-473A-AC6B-EC69BF9B715C}" srcOrd="1" destOrd="0" presId="urn:microsoft.com/office/officeart/2009/3/layout/PieProcess"/>
    <dgm:cxn modelId="{2A1A191C-15FB-4AFA-8679-4CA813C64FFD}" type="presParOf" srcId="{08536052-F142-45A8-BF85-51FE8D91138D}" destId="{F3426ABD-BB94-4B61-A20D-F4EBD70ABDA4}" srcOrd="2" destOrd="0" presId="urn:microsoft.com/office/officeart/2009/3/layout/PieProcess"/>
    <dgm:cxn modelId="{E2EA4244-8875-40E5-A442-07243E323907}" type="presParOf" srcId="{D1DB6E3E-4796-435D-B265-606C78F3C589}" destId="{32A6E9BB-EC7D-4078-BB4E-F5F47363A7EC}" srcOrd="5" destOrd="0" presId="urn:microsoft.com/office/officeart/2009/3/layout/PieProcess"/>
    <dgm:cxn modelId="{82469EC2-CBE2-4606-88BC-0D6DF5FCFB0C}" type="presParOf" srcId="{D1DB6E3E-4796-435D-B265-606C78F3C589}" destId="{149658AA-0947-4701-9565-C48778025C20}" srcOrd="6" destOrd="0" presId="urn:microsoft.com/office/officeart/2009/3/layout/PieProcess"/>
    <dgm:cxn modelId="{8E35CAD9-C421-4539-9171-89E67E77E302}" type="presParOf" srcId="{149658AA-0947-4701-9565-C48778025C20}" destId="{64F4796E-4CA0-4FCD-8779-043D5ECADAC6}" srcOrd="0" destOrd="0" presId="urn:microsoft.com/office/officeart/2009/3/layout/PieProcess"/>
    <dgm:cxn modelId="{FEA447FD-515F-4815-947C-65F64C5E878C}" type="presParOf" srcId="{D1DB6E3E-4796-435D-B265-606C78F3C589}" destId="{FD8A4B12-B7EE-4508-A6D9-A30D7A9F06A2}" srcOrd="7" destOrd="0" presId="urn:microsoft.com/office/officeart/2009/3/layout/PieProcess"/>
    <dgm:cxn modelId="{EC3881A5-8F0F-47E9-B61C-F251B9CB6590}" type="presParOf" srcId="{D1DB6E3E-4796-435D-B265-606C78F3C589}" destId="{E0D3185D-17A3-4AB0-88DB-AD7669C29FE3}" srcOrd="8" destOrd="0" presId="urn:microsoft.com/office/officeart/2009/3/layout/PieProcess"/>
    <dgm:cxn modelId="{5653D375-3D2C-4BF8-A5AA-B1F06245B590}" type="presParOf" srcId="{E0D3185D-17A3-4AB0-88DB-AD7669C29FE3}" destId="{A8C648B5-3253-4397-9750-BA3E00F1A4BE}" srcOrd="0" destOrd="0" presId="urn:microsoft.com/office/officeart/2009/3/layout/PieProcess"/>
    <dgm:cxn modelId="{DF961A4E-E754-4B2D-946E-E7F1118B79AB}" type="presParOf" srcId="{E0D3185D-17A3-4AB0-88DB-AD7669C29FE3}" destId="{BEC0FE6E-43E9-4A4A-A883-EC9A936F1313}" srcOrd="1" destOrd="0" presId="urn:microsoft.com/office/officeart/2009/3/layout/PieProcess"/>
    <dgm:cxn modelId="{C1FB3B88-F1AF-4FC5-B4A7-CA5B69EB5292}" type="presParOf" srcId="{E0D3185D-17A3-4AB0-88DB-AD7669C29FE3}" destId="{3B8A02D1-9BD0-4263-8FC9-DA897115D0C2}" srcOrd="2" destOrd="0" presId="urn:microsoft.com/office/officeart/2009/3/layout/PieProcess"/>
    <dgm:cxn modelId="{8DC80936-0B5F-460F-91C3-2F9EB919AA46}" type="presParOf" srcId="{D1DB6E3E-4796-435D-B265-606C78F3C589}" destId="{860AB78D-F166-4333-AB64-D95B16441BA1}" srcOrd="9" destOrd="0" presId="urn:microsoft.com/office/officeart/2009/3/layout/PieProcess"/>
    <dgm:cxn modelId="{A923965A-403D-4055-A532-F061887F1E10}" type="presParOf" srcId="{D1DB6E3E-4796-435D-B265-606C78F3C589}" destId="{6212379D-1597-4757-8013-13070EFC1F4D}" srcOrd="10" destOrd="0" presId="urn:microsoft.com/office/officeart/2009/3/layout/PieProcess"/>
    <dgm:cxn modelId="{0372AB9C-988B-4B3F-B7D7-240E6F0BD147}" type="presParOf" srcId="{6212379D-1597-4757-8013-13070EFC1F4D}" destId="{567F4BA0-204F-4BD0-9C80-9A5CB94FC139}" srcOrd="0" destOrd="0" presId="urn:microsoft.com/office/officeart/2009/3/layout/Pie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F37360A-A80E-444A-8482-8A03DADA0858}">
      <dsp:nvSpPr>
        <dsp:cNvPr id="0" name=""/>
        <dsp:cNvSpPr/>
      </dsp:nvSpPr>
      <dsp:spPr>
        <a:xfrm>
          <a:off x="1111" y="659311"/>
          <a:ext cx="1599301" cy="1599301"/>
        </a:xfrm>
        <a:prstGeom prst="chord">
          <a:avLst>
            <a:gd name="adj1" fmla="val 4800000"/>
            <a:gd name="adj2" fmla="val 16800000"/>
          </a:avLst>
        </a:prstGeom>
        <a:solidFill>
          <a:schemeClr val="dk2">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402E951E-381F-4BC3-A7B3-FD78B2B675B4}">
      <dsp:nvSpPr>
        <dsp:cNvPr id="0" name=""/>
        <dsp:cNvSpPr/>
      </dsp:nvSpPr>
      <dsp:spPr>
        <a:xfrm>
          <a:off x="161041" y="819241"/>
          <a:ext cx="1279440" cy="1279440"/>
        </a:xfrm>
        <a:prstGeom prst="pie">
          <a:avLst>
            <a:gd name="adj1" fmla="val 12600000"/>
            <a:gd name="adj2" fmla="val 16200000"/>
          </a:avLst>
        </a:prstGeom>
        <a:solidFill>
          <a:schemeClr val="dk2">
            <a:hueOff val="0"/>
            <a:satOff val="0"/>
            <a:lumOff val="0"/>
            <a:alphaOff val="0"/>
          </a:schemeClr>
        </a:solidFill>
        <a:ln>
          <a:solidFill>
            <a:schemeClr val="dk2">
              <a:hueOff val="0"/>
              <a:satOff val="0"/>
              <a:lumOff val="0"/>
              <a:alphaOff val="0"/>
            </a:schemeClr>
          </a:solidFill>
        </a:ln>
        <a:effectLst/>
      </dsp:spPr>
      <dsp:style>
        <a:lnRef idx="2">
          <a:scrgbClr r="0" g="0" b="0"/>
        </a:lnRef>
        <a:fillRef idx="1">
          <a:scrgbClr r="0" g="0" b="0"/>
        </a:fillRef>
        <a:effectRef idx="1">
          <a:scrgbClr r="0" g="0" b="0"/>
        </a:effectRef>
        <a:fontRef idx="minor">
          <a:schemeClr val="lt1"/>
        </a:fontRef>
      </dsp:style>
    </dsp:sp>
    <dsp:sp modelId="{91AC1C76-CFBC-4141-8427-1A231A46BE9C}">
      <dsp:nvSpPr>
        <dsp:cNvPr id="0" name=""/>
        <dsp:cNvSpPr/>
      </dsp:nvSpPr>
      <dsp:spPr>
        <a:xfrm rot="16200000">
          <a:off x="-1838084" y="4257738"/>
          <a:ext cx="4637973" cy="9595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533400">
            <a:lnSpc>
              <a:spcPct val="90000"/>
            </a:lnSpc>
            <a:spcBef>
              <a:spcPct val="0"/>
            </a:spcBef>
            <a:spcAft>
              <a:spcPct val="35000"/>
            </a:spcAft>
            <a:buNone/>
          </a:pPr>
          <a:r>
            <a:rPr lang="fr-BE" sz="1200" b="1" u="sng" kern="1200"/>
            <a:t>ISA 315</a:t>
          </a:r>
        </a:p>
      </dsp:txBody>
      <dsp:txXfrm>
        <a:off x="-1838084" y="4257738"/>
        <a:ext cx="4637973" cy="959580"/>
      </dsp:txXfrm>
    </dsp:sp>
    <dsp:sp modelId="{52225281-AD6A-4675-8894-EC62C0FFE8DA}">
      <dsp:nvSpPr>
        <dsp:cNvPr id="0" name=""/>
        <dsp:cNvSpPr/>
      </dsp:nvSpPr>
      <dsp:spPr>
        <a:xfrm>
          <a:off x="1120622" y="659311"/>
          <a:ext cx="3198602" cy="63972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488950">
            <a:lnSpc>
              <a:spcPct val="90000"/>
            </a:lnSpc>
            <a:spcBef>
              <a:spcPct val="0"/>
            </a:spcBef>
            <a:spcAft>
              <a:spcPct val="35000"/>
            </a:spcAft>
            <a:buNone/>
          </a:pPr>
          <a:r>
            <a:rPr lang="fr-BE" sz="1100" u="sng" kern="1200"/>
            <a:t>PROCEDURES ANALYTIQUES PRELIMINAIRES</a:t>
          </a:r>
        </a:p>
        <a:p>
          <a:pPr marL="0" lvl="0" indent="0" algn="l" defTabSz="488950">
            <a:lnSpc>
              <a:spcPct val="90000"/>
            </a:lnSpc>
            <a:spcBef>
              <a:spcPct val="0"/>
            </a:spcBef>
            <a:spcAft>
              <a:spcPct val="35000"/>
            </a:spcAft>
            <a:buNone/>
          </a:pPr>
          <a:r>
            <a:rPr lang="fr-BE" sz="1100" u="none" kern="1200"/>
            <a:t>Evaluation des risques: à util</a:t>
          </a:r>
          <a:r>
            <a:rPr lang="fr-BE" sz="1100" b="0" i="0" u="none" kern="1200"/>
            <a:t>iser par l'auditeur lors de la stratégie d'audit pour évaluer le risque d'anomalies significatives en comparant les performances de l'entité avec les exercices antéreurs et avec le secteur ou des entreprises comparables</a:t>
          </a:r>
        </a:p>
        <a:p>
          <a:pPr marL="0" lvl="0" indent="0" algn="l" defTabSz="488950">
            <a:lnSpc>
              <a:spcPct val="90000"/>
            </a:lnSpc>
            <a:spcBef>
              <a:spcPct val="0"/>
            </a:spcBef>
            <a:spcAft>
              <a:spcPct val="35000"/>
            </a:spcAft>
            <a:buNone/>
          </a:pPr>
          <a:endParaRPr lang="fr-BE" sz="1100" b="0" i="0" u="none" kern="1200"/>
        </a:p>
        <a:p>
          <a:pPr marL="0" lvl="0" indent="0" algn="l" defTabSz="488950">
            <a:lnSpc>
              <a:spcPct val="90000"/>
            </a:lnSpc>
            <a:spcBef>
              <a:spcPct val="0"/>
            </a:spcBef>
            <a:spcAft>
              <a:spcPct val="35000"/>
            </a:spcAft>
            <a:buNone/>
          </a:pPr>
          <a:r>
            <a:rPr lang="fr-BE" sz="1100" b="1" i="0" u="none" kern="1200">
              <a:solidFill>
                <a:srgbClr val="FF0000"/>
              </a:solidFill>
            </a:rPr>
            <a:t>OBLIGATOIRE</a:t>
          </a:r>
        </a:p>
        <a:p>
          <a:pPr marL="0" lvl="0" indent="0" algn="l" defTabSz="488950">
            <a:lnSpc>
              <a:spcPct val="90000"/>
            </a:lnSpc>
            <a:spcBef>
              <a:spcPct val="0"/>
            </a:spcBef>
            <a:spcAft>
              <a:spcPct val="35000"/>
            </a:spcAft>
            <a:buNone/>
          </a:pPr>
          <a:r>
            <a:rPr lang="fr-BE" sz="1100" b="0" i="0" u="none" kern="1200"/>
            <a:t>REF</a:t>
          </a:r>
          <a:endParaRPr lang="fr-BE" sz="1100" u="none" kern="1200"/>
        </a:p>
      </dsp:txBody>
      <dsp:txXfrm>
        <a:off x="1120622" y="659311"/>
        <a:ext cx="3198602" cy="6397204"/>
      </dsp:txXfrm>
    </dsp:sp>
    <dsp:sp modelId="{2E8AEE56-07C1-4F1C-BABB-BD0543FCB6BF}">
      <dsp:nvSpPr>
        <dsp:cNvPr id="0" name=""/>
        <dsp:cNvSpPr/>
      </dsp:nvSpPr>
      <dsp:spPr>
        <a:xfrm>
          <a:off x="4810386" y="659311"/>
          <a:ext cx="1599301" cy="1599301"/>
        </a:xfrm>
        <a:prstGeom prst="chord">
          <a:avLst>
            <a:gd name="adj1" fmla="val 4800000"/>
            <a:gd name="adj2" fmla="val 16800000"/>
          </a:avLst>
        </a:prstGeom>
        <a:solidFill>
          <a:schemeClr val="dk2">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BF5B7F56-D0C7-473A-AC6B-EC69BF9B715C}">
      <dsp:nvSpPr>
        <dsp:cNvPr id="0" name=""/>
        <dsp:cNvSpPr/>
      </dsp:nvSpPr>
      <dsp:spPr>
        <a:xfrm>
          <a:off x="4970316" y="819241"/>
          <a:ext cx="1279440" cy="1279440"/>
        </a:xfrm>
        <a:prstGeom prst="pie">
          <a:avLst>
            <a:gd name="adj1" fmla="val 9000000"/>
            <a:gd name="adj2" fmla="val 16200000"/>
          </a:avLst>
        </a:prstGeom>
        <a:solidFill>
          <a:schemeClr val="dk2">
            <a:hueOff val="0"/>
            <a:satOff val="0"/>
            <a:lumOff val="0"/>
            <a:alphaOff val="0"/>
          </a:schemeClr>
        </a:solidFill>
        <a:ln>
          <a:solidFill>
            <a:schemeClr val="dk2">
              <a:hueOff val="0"/>
              <a:satOff val="0"/>
              <a:lumOff val="0"/>
              <a:alphaOff val="0"/>
            </a:schemeClr>
          </a:solidFill>
        </a:ln>
        <a:effectLst/>
      </dsp:spPr>
      <dsp:style>
        <a:lnRef idx="2">
          <a:scrgbClr r="0" g="0" b="0"/>
        </a:lnRef>
        <a:fillRef idx="1">
          <a:scrgbClr r="0" g="0" b="0"/>
        </a:fillRef>
        <a:effectRef idx="1">
          <a:scrgbClr r="0" g="0" b="0"/>
        </a:effectRef>
        <a:fontRef idx="minor">
          <a:schemeClr val="lt1"/>
        </a:fontRef>
      </dsp:style>
    </dsp:sp>
    <dsp:sp modelId="{F3426ABD-BB94-4B61-A20D-F4EBD70ABDA4}">
      <dsp:nvSpPr>
        <dsp:cNvPr id="0" name=""/>
        <dsp:cNvSpPr/>
      </dsp:nvSpPr>
      <dsp:spPr>
        <a:xfrm rot="16200000">
          <a:off x="2971189" y="4257738"/>
          <a:ext cx="4637973" cy="9595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488950">
            <a:lnSpc>
              <a:spcPct val="90000"/>
            </a:lnSpc>
            <a:spcBef>
              <a:spcPct val="0"/>
            </a:spcBef>
            <a:spcAft>
              <a:spcPct val="35000"/>
            </a:spcAft>
            <a:buNone/>
          </a:pPr>
          <a:r>
            <a:rPr lang="fr-BE" sz="1100" b="1" u="sng" kern="1200"/>
            <a:t>ISA 520</a:t>
          </a:r>
        </a:p>
      </dsp:txBody>
      <dsp:txXfrm>
        <a:off x="2971189" y="4257738"/>
        <a:ext cx="4637973" cy="959580"/>
      </dsp:txXfrm>
    </dsp:sp>
    <dsp:sp modelId="{64F4796E-4CA0-4FCD-8779-043D5ECADAC6}">
      <dsp:nvSpPr>
        <dsp:cNvPr id="0" name=""/>
        <dsp:cNvSpPr/>
      </dsp:nvSpPr>
      <dsp:spPr>
        <a:xfrm>
          <a:off x="5929896" y="659311"/>
          <a:ext cx="3198602" cy="63972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488950">
            <a:lnSpc>
              <a:spcPct val="90000"/>
            </a:lnSpc>
            <a:spcBef>
              <a:spcPct val="0"/>
            </a:spcBef>
            <a:spcAft>
              <a:spcPct val="35000"/>
            </a:spcAft>
            <a:buNone/>
          </a:pPr>
          <a:r>
            <a:rPr lang="fr-BE" sz="1100" u="sng" kern="1200"/>
            <a:t>PROCEDURES ANALYTIQUES DE SUBSTANCE</a:t>
          </a:r>
        </a:p>
        <a:p>
          <a:pPr marL="0" lvl="0" indent="0" algn="l" defTabSz="488950">
            <a:lnSpc>
              <a:spcPct val="90000"/>
            </a:lnSpc>
            <a:spcBef>
              <a:spcPct val="0"/>
            </a:spcBef>
            <a:spcAft>
              <a:spcPct val="35000"/>
            </a:spcAft>
            <a:buNone/>
          </a:pPr>
          <a:r>
            <a:rPr lang="fr-BE" sz="1100" b="0" i="0" u="none" kern="1200"/>
            <a:t>à utilser par l'auditeur lorsqu'il estimera ces procédures plus efficientes que des tests de détails</a:t>
          </a:r>
          <a:endParaRPr lang="fr-BE" sz="1100" u="sng" kern="1200"/>
        </a:p>
        <a:p>
          <a:pPr marL="0" lvl="0" indent="0" algn="l" defTabSz="488950">
            <a:lnSpc>
              <a:spcPct val="90000"/>
            </a:lnSpc>
            <a:spcBef>
              <a:spcPct val="0"/>
            </a:spcBef>
            <a:spcAft>
              <a:spcPct val="35000"/>
            </a:spcAft>
            <a:buNone/>
          </a:pPr>
          <a:endParaRPr lang="fr-BE" sz="1100" u="sng" kern="1200"/>
        </a:p>
        <a:p>
          <a:pPr marL="0" lvl="0" indent="0" algn="l" defTabSz="488950">
            <a:lnSpc>
              <a:spcPct val="90000"/>
            </a:lnSpc>
            <a:spcBef>
              <a:spcPct val="0"/>
            </a:spcBef>
            <a:spcAft>
              <a:spcPct val="35000"/>
            </a:spcAft>
            <a:buNone/>
          </a:pPr>
          <a:endParaRPr lang="fr-BE" sz="1100" u="sng" kern="1200"/>
        </a:p>
        <a:p>
          <a:pPr marL="0" lvl="0" indent="0" algn="l" defTabSz="488950">
            <a:lnSpc>
              <a:spcPct val="90000"/>
            </a:lnSpc>
            <a:spcBef>
              <a:spcPct val="0"/>
            </a:spcBef>
            <a:spcAft>
              <a:spcPct val="35000"/>
            </a:spcAft>
            <a:buNone/>
          </a:pPr>
          <a:r>
            <a:rPr lang="fr-BE" sz="1100" u="none" kern="1200"/>
            <a:t>A UTILISER, </a:t>
          </a:r>
          <a:r>
            <a:rPr lang="fr-BE" sz="1100" b="1" u="none" kern="1200">
              <a:solidFill>
                <a:srgbClr val="00B050"/>
              </a:solidFill>
            </a:rPr>
            <a:t>SI PERTINENT</a:t>
          </a:r>
          <a:r>
            <a:rPr lang="fr-BE" sz="1100" u="none" kern="1200"/>
            <a:t>, APRES LA REVUE ANALYTIQUE PRELIMINAIRE ET AVANT LES TESTS DE DETAIL ou SIMULTANEMENT / CONJOINTEMENT A DES TESTS DE DETAIL</a:t>
          </a:r>
        </a:p>
      </dsp:txBody>
      <dsp:txXfrm>
        <a:off x="5929896" y="659311"/>
        <a:ext cx="3198602" cy="6397204"/>
      </dsp:txXfrm>
    </dsp:sp>
    <dsp:sp modelId="{A8C648B5-3253-4397-9750-BA3E00F1A4BE}">
      <dsp:nvSpPr>
        <dsp:cNvPr id="0" name=""/>
        <dsp:cNvSpPr/>
      </dsp:nvSpPr>
      <dsp:spPr>
        <a:xfrm>
          <a:off x="9619660" y="659311"/>
          <a:ext cx="1599301" cy="1599301"/>
        </a:xfrm>
        <a:prstGeom prst="chord">
          <a:avLst>
            <a:gd name="adj1" fmla="val 4800000"/>
            <a:gd name="adj2" fmla="val 16800000"/>
          </a:avLst>
        </a:prstGeom>
        <a:solidFill>
          <a:schemeClr val="dk2">
            <a:tint val="40000"/>
            <a:hueOff val="0"/>
            <a:satOff val="0"/>
            <a:lumOff val="0"/>
            <a:alphaOff val="0"/>
          </a:schemeClr>
        </a:solidFill>
        <a:ln>
          <a:noFill/>
        </a:ln>
        <a:effectLst/>
      </dsp:spPr>
      <dsp:style>
        <a:lnRef idx="0">
          <a:scrgbClr r="0" g="0" b="0"/>
        </a:lnRef>
        <a:fillRef idx="1">
          <a:scrgbClr r="0" g="0" b="0"/>
        </a:fillRef>
        <a:effectRef idx="0">
          <a:scrgbClr r="0" g="0" b="0"/>
        </a:effectRef>
        <a:fontRef idx="minor"/>
      </dsp:style>
    </dsp:sp>
    <dsp:sp modelId="{BEC0FE6E-43E9-4A4A-A883-EC9A936F1313}">
      <dsp:nvSpPr>
        <dsp:cNvPr id="0" name=""/>
        <dsp:cNvSpPr/>
      </dsp:nvSpPr>
      <dsp:spPr>
        <a:xfrm>
          <a:off x="9779590" y="819241"/>
          <a:ext cx="1279440" cy="1279440"/>
        </a:xfrm>
        <a:prstGeom prst="pie">
          <a:avLst>
            <a:gd name="adj1" fmla="val 5400000"/>
            <a:gd name="adj2" fmla="val 16200000"/>
          </a:avLst>
        </a:prstGeom>
        <a:solidFill>
          <a:schemeClr val="dk2">
            <a:hueOff val="0"/>
            <a:satOff val="0"/>
            <a:lumOff val="0"/>
            <a:alphaOff val="0"/>
          </a:schemeClr>
        </a:solidFill>
        <a:ln>
          <a:solidFill>
            <a:schemeClr val="dk2">
              <a:hueOff val="0"/>
              <a:satOff val="0"/>
              <a:lumOff val="0"/>
              <a:alphaOff val="0"/>
            </a:schemeClr>
          </a:solidFill>
        </a:ln>
        <a:effectLst/>
      </dsp:spPr>
      <dsp:style>
        <a:lnRef idx="2">
          <a:scrgbClr r="0" g="0" b="0"/>
        </a:lnRef>
        <a:fillRef idx="1">
          <a:scrgbClr r="0" g="0" b="0"/>
        </a:fillRef>
        <a:effectRef idx="1">
          <a:scrgbClr r="0" g="0" b="0"/>
        </a:effectRef>
        <a:fontRef idx="minor">
          <a:schemeClr val="lt1"/>
        </a:fontRef>
      </dsp:style>
    </dsp:sp>
    <dsp:sp modelId="{3B8A02D1-9BD0-4263-8FC9-DA897115D0C2}">
      <dsp:nvSpPr>
        <dsp:cNvPr id="0" name=""/>
        <dsp:cNvSpPr/>
      </dsp:nvSpPr>
      <dsp:spPr>
        <a:xfrm rot="16200000">
          <a:off x="7780464" y="4257738"/>
          <a:ext cx="4637973" cy="959580"/>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b" anchorCtr="0">
          <a:noAutofit/>
        </a:bodyPr>
        <a:lstStyle/>
        <a:p>
          <a:pPr marL="0" lvl="0" indent="0" algn="r" defTabSz="533400">
            <a:lnSpc>
              <a:spcPct val="90000"/>
            </a:lnSpc>
            <a:spcBef>
              <a:spcPct val="0"/>
            </a:spcBef>
            <a:spcAft>
              <a:spcPct val="35000"/>
            </a:spcAft>
            <a:buNone/>
          </a:pPr>
          <a:r>
            <a:rPr lang="fr-BE" sz="1200" b="1" u="sng" kern="1200"/>
            <a:t>ISA 520</a:t>
          </a:r>
        </a:p>
      </dsp:txBody>
      <dsp:txXfrm>
        <a:off x="7780464" y="4257738"/>
        <a:ext cx="4637973" cy="959580"/>
      </dsp:txXfrm>
    </dsp:sp>
    <dsp:sp modelId="{567F4BA0-204F-4BD0-9C80-9A5CB94FC139}">
      <dsp:nvSpPr>
        <dsp:cNvPr id="0" name=""/>
        <dsp:cNvSpPr/>
      </dsp:nvSpPr>
      <dsp:spPr>
        <a:xfrm>
          <a:off x="10739171" y="659311"/>
          <a:ext cx="3198602" cy="639720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0" tIns="0" rIns="0" bIns="0" numCol="1" spcCol="1270" anchor="t" anchorCtr="0">
          <a:noAutofit/>
        </a:bodyPr>
        <a:lstStyle/>
        <a:p>
          <a:pPr marL="0" lvl="0" indent="0" algn="l" defTabSz="488950">
            <a:lnSpc>
              <a:spcPct val="90000"/>
            </a:lnSpc>
            <a:spcBef>
              <a:spcPct val="0"/>
            </a:spcBef>
            <a:spcAft>
              <a:spcPct val="35000"/>
            </a:spcAft>
            <a:buNone/>
          </a:pPr>
          <a:r>
            <a:rPr lang="fr-BE" sz="1100" u="sng" kern="1200"/>
            <a:t>PROCEDURES ANALYTIQUES ETAYANT LE FONDEMENT D'UNE CONCLUSION GENERALE</a:t>
          </a:r>
          <a:endParaRPr lang="fr-BE" sz="1100" kern="1200"/>
        </a:p>
        <a:p>
          <a:pPr marL="0" lvl="0" indent="0" algn="l" defTabSz="488950">
            <a:lnSpc>
              <a:spcPct val="90000"/>
            </a:lnSpc>
            <a:spcBef>
              <a:spcPct val="0"/>
            </a:spcBef>
            <a:spcAft>
              <a:spcPct val="35000"/>
            </a:spcAft>
            <a:buNone/>
          </a:pPr>
          <a:r>
            <a:rPr lang="fr-BE" sz="1100" b="0" i="0" u="none" kern="1200"/>
            <a:t>à utiliser par l'auditeur pour évaluer la cohérence des états financiers finaux avec sa connaissance de l'entité</a:t>
          </a:r>
        </a:p>
        <a:p>
          <a:pPr marL="0" lvl="0" indent="0" algn="l" defTabSz="488950">
            <a:lnSpc>
              <a:spcPct val="90000"/>
            </a:lnSpc>
            <a:spcBef>
              <a:spcPct val="0"/>
            </a:spcBef>
            <a:spcAft>
              <a:spcPct val="35000"/>
            </a:spcAft>
            <a:buNone/>
          </a:pPr>
          <a:endParaRPr lang="fr-BE" sz="1100" b="0" i="0" u="none" kern="1200"/>
        </a:p>
        <a:p>
          <a:pPr marL="0" lvl="0" indent="0" algn="l" defTabSz="488950">
            <a:lnSpc>
              <a:spcPct val="90000"/>
            </a:lnSpc>
            <a:spcBef>
              <a:spcPct val="0"/>
            </a:spcBef>
            <a:spcAft>
              <a:spcPct val="35000"/>
            </a:spcAft>
            <a:buNone/>
          </a:pPr>
          <a:r>
            <a:rPr lang="fr-BE" sz="1100" b="1" i="0" u="none" kern="1200">
              <a:solidFill>
                <a:srgbClr val="FF0000"/>
              </a:solidFill>
            </a:rPr>
            <a:t>OBLIGATOIRE</a:t>
          </a:r>
          <a:endParaRPr lang="fr-BE" sz="1100" b="1" kern="1200">
            <a:solidFill>
              <a:srgbClr val="FF0000"/>
            </a:solidFill>
          </a:endParaRPr>
        </a:p>
        <a:p>
          <a:pPr marL="0" lvl="0" indent="0" algn="l" defTabSz="444500">
            <a:lnSpc>
              <a:spcPct val="90000"/>
            </a:lnSpc>
            <a:spcBef>
              <a:spcPct val="0"/>
            </a:spcBef>
            <a:spcAft>
              <a:spcPct val="35000"/>
            </a:spcAft>
            <a:buNone/>
          </a:pPr>
          <a:r>
            <a:rPr lang="fr-BE" sz="1000" kern="1200"/>
            <a:t>REF</a:t>
          </a:r>
        </a:p>
      </dsp:txBody>
      <dsp:txXfrm>
        <a:off x="10739171" y="659311"/>
        <a:ext cx="3198602" cy="6397204"/>
      </dsp:txXfrm>
    </dsp:sp>
  </dsp:spTree>
</dsp:drawing>
</file>

<file path=xl/diagrams/layout1.xml><?xml version="1.0" encoding="utf-8"?>
<dgm:layoutDef xmlns:dgm="http://schemas.openxmlformats.org/drawingml/2006/diagram" xmlns:a="http://schemas.openxmlformats.org/drawingml/2006/main" uniqueId="urn:microsoft.com/office/officeart/2009/3/layout/PieProcess">
  <dgm:title val=""/>
  <dgm:desc val=""/>
  <dgm:catLst>
    <dgm:cat type="list" pri="8600"/>
    <dgm:cat type="process" pri="4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One val="branch"/>
      <dgm:animLvl val="lvl"/>
    </dgm:varLst>
    <dgm:choose name="Name1">
      <dgm:if name="Name2" func="var" arg="dir" op="equ" val="norm">
        <dgm:alg type="lin">
          <dgm:param type="linDir" val="fromL"/>
        </dgm:alg>
      </dgm:if>
      <dgm:else name="Name3">
        <dgm:alg type="lin">
          <dgm:param type="linDir" val="fromR"/>
        </dgm:alg>
      </dgm:else>
    </dgm:choose>
    <dgm:shape xmlns:r="http://schemas.openxmlformats.org/officeDocument/2006/relationships" r:blip="">
      <dgm:adjLst/>
    </dgm:shape>
    <dgm:constrLst>
      <dgm:constr type="primFontSz" for="des" forName="Parent" val="65"/>
      <dgm:constr type="primFontSz" for="des" forName="Child" refType="primFontSz" refFor="des" refForName="Parent" op="lte"/>
      <dgm:constr type="w" for="ch" forName="composite" refType="w"/>
      <dgm:constr type="h" for="ch" forName="composite" refType="h"/>
      <dgm:constr type="w" for="ch" forName="ParentComposite" refType="w" fact="0.5"/>
      <dgm:constr type="h" for="ch" forName="ParentComposite" refType="h"/>
      <dgm:constr type="w" for="ch" forName="negSibTrans" refType="h" refFor="ch" refForName="composite" fact="-0.075"/>
      <dgm:constr type="w" for="ch" forName="sibTrans" refType="w" refFor="ch" refForName="composite" fact="0.0425"/>
    </dgm:constrLst>
    <dgm:forEach name="nodesForEach" axis="ch" ptType="node" cnt="7">
      <dgm:layoutNode name="ParentComposite">
        <dgm:alg type="composite">
          <dgm:param type="ar" val="0.25"/>
        </dgm:alg>
        <dgm:shape xmlns:r="http://schemas.openxmlformats.org/officeDocument/2006/relationships" r:blip="">
          <dgm:adjLst/>
        </dgm:shape>
        <dgm:choose name="Name4">
          <dgm:if name="Name5" func="var" arg="dir" op="equ" val="norm">
            <dgm:constrLst>
              <dgm:constr type="l" for="ch" forName="Parent" refType="w" fact="0"/>
              <dgm:constr type="t" for="ch" forName="Parent" refType="h" fact="0.275"/>
              <dgm:constr type="w" for="ch" forName="Parent" refType="w" fact="0.6"/>
              <dgm:constr type="h" for="ch" forName="Parent" refType="h" fact="0.725"/>
              <dgm:constr type="l" for="ch" forName="Chord" refType="w" fact="0"/>
              <dgm:constr type="t" for="ch" forName="Chord" refType="h" fact="0"/>
              <dgm:constr type="w" for="ch" forName="Chord" refType="w"/>
              <dgm:constr type="h" for="ch" forName="Chord" refType="h" fact="0.25"/>
              <dgm:constr type="l" for="ch" forName="Pie" refType="w" fact="0.1"/>
              <dgm:constr type="t" for="ch" forName="Pie" refType="h" fact="0.025"/>
              <dgm:constr type="w" for="ch" forName="Pie" refType="w" fact="0.8"/>
              <dgm:constr type="h" for="ch" forName="Pie" refType="h" fact="0.2"/>
            </dgm:constrLst>
          </dgm:if>
          <dgm:else name="Name6">
            <dgm:constrLst>
              <dgm:constr type="r" for="ch" forName="Parent" refType="w"/>
              <dgm:constr type="t" for="ch" forName="Parent" refType="h" fact="0.275"/>
              <dgm:constr type="w" for="ch" forName="Parent" refType="w" fact="0.6"/>
              <dgm:constr type="h" for="ch" forName="Parent" refType="h" fact="0.725"/>
              <dgm:constr type="r" for="ch" forName="Chord" refType="w"/>
              <dgm:constr type="t" for="ch" forName="Chord" refType="h" fact="0"/>
              <dgm:constr type="w" for="ch" forName="Chord" refType="w"/>
              <dgm:constr type="h" for="ch" forName="Chord" refType="h" fact="0.25"/>
              <dgm:constr type="r" for="ch" forName="Pie" refType="w" fact="0.9"/>
              <dgm:constr type="t" for="ch" forName="Pie" refType="h" fact="0.025"/>
              <dgm:constr type="w" for="ch" forName="Pie" refType="w" fact="0.8"/>
              <dgm:constr type="h" for="ch" forName="Pie" refType="h" fact="0.2"/>
            </dgm:constrLst>
          </dgm:else>
        </dgm:choose>
        <dgm:layoutNode name="Chord" styleLbl="bgShp">
          <dgm:alg type="sp"/>
          <dgm:choose name="Name7">
            <dgm:if name="Name8" func="var" arg="dir" op="equ" val="norm">
              <dgm:shape xmlns:r="http://schemas.openxmlformats.org/officeDocument/2006/relationships" type="chord" r:blip="">
                <dgm:adjLst>
                  <dgm:adj idx="1" val="80"/>
                  <dgm:adj idx="2" val="-80"/>
                </dgm:adjLst>
              </dgm:shape>
            </dgm:if>
            <dgm:else name="Name9">
              <dgm:shape xmlns:r="http://schemas.openxmlformats.org/officeDocument/2006/relationships" rot="180" type="chord" r:blip="">
                <dgm:adjLst>
                  <dgm:adj idx="1" val="80"/>
                  <dgm:adj idx="2" val="-80"/>
                </dgm:adjLst>
              </dgm:shape>
            </dgm:else>
          </dgm:choose>
          <dgm:presOf/>
        </dgm:layoutNode>
        <dgm:layoutNode name="Pie" styleLbl="alignNode1">
          <dgm:alg type="sp"/>
          <dgm:choose name="Name10">
            <dgm:if name="Name11" func="var" arg="dir" op="equ" val="norm">
              <dgm:choose name="Name12">
                <dgm:if name="Name13" axis="precedSib" ptType="node" func="cnt" op="equ" val="0">
                  <dgm:choose name="Name14">
                    <dgm:if name="Name15" axis="followSib" ptType="node" func="cnt" op="equ" val="0">
                      <dgm:shape xmlns:r="http://schemas.openxmlformats.org/officeDocument/2006/relationships" type="pie" r:blip="">
                        <dgm:adjLst>
                          <dgm:adj idx="1" val="90"/>
                          <dgm:adj idx="2" val="-90"/>
                        </dgm:adjLst>
                      </dgm:shape>
                    </dgm:if>
                    <dgm:if name="Name16" axis="followSib" ptType="node" func="cnt" op="equ" val="1">
                      <dgm:shape xmlns:r="http://schemas.openxmlformats.org/officeDocument/2006/relationships" type="pie" r:blip="">
                        <dgm:adjLst>
                          <dgm:adj idx="1" val="180"/>
                          <dgm:adj idx="2" val="-90"/>
                        </dgm:adjLst>
                      </dgm:shape>
                    </dgm:if>
                    <dgm:if name="Name17" axis="followSib" ptType="node" func="cnt" op="equ" val="2">
                      <dgm:shape xmlns:r="http://schemas.openxmlformats.org/officeDocument/2006/relationships" type="pie" r:blip="">
                        <dgm:adjLst>
                          <dgm:adj idx="1" val="-150"/>
                          <dgm:adj idx="2" val="-90"/>
                        </dgm:adjLst>
                      </dgm:shape>
                    </dgm:if>
                    <dgm:if name="Name18" axis="followSib" ptType="node" func="cnt" op="equ" val="3">
                      <dgm:shape xmlns:r="http://schemas.openxmlformats.org/officeDocument/2006/relationships" type="pie" r:blip="">
                        <dgm:adjLst>
                          <dgm:adj idx="1" val="-135"/>
                          <dgm:adj idx="2" val="-90"/>
                        </dgm:adjLst>
                      </dgm:shape>
                    </dgm:if>
                    <dgm:if name="Name19" axis="followSib" ptType="node" func="cnt" op="equ" val="4">
                      <dgm:shape xmlns:r="http://schemas.openxmlformats.org/officeDocument/2006/relationships" type="pie" r:blip="">
                        <dgm:adjLst>
                          <dgm:adj idx="1" val="-126"/>
                          <dgm:adj idx="2" val="-90"/>
                        </dgm:adjLst>
                      </dgm:shape>
                    </dgm:if>
                    <dgm:if name="Name20" axis="followSib" ptType="node" func="cnt" op="equ" val="5">
                      <dgm:shape xmlns:r="http://schemas.openxmlformats.org/officeDocument/2006/relationships" type="pie" r:blip="">
                        <dgm:adjLst>
                          <dgm:adj idx="1" val="-120"/>
                          <dgm:adj idx="2" val="-90"/>
                        </dgm:adjLst>
                      </dgm:shape>
                    </dgm:if>
                    <dgm:else name="Name21">
                      <dgm:shape xmlns:r="http://schemas.openxmlformats.org/officeDocument/2006/relationships" type="pie" r:blip="">
                        <dgm:adjLst>
                          <dgm:adj idx="1" val="-115.7143"/>
                          <dgm:adj idx="2" val="-90"/>
                        </dgm:adjLst>
                      </dgm:shape>
                    </dgm:else>
                  </dgm:choose>
                </dgm:if>
                <dgm:if name="Name22" axis="precedSib" ptType="node" func="cnt" op="equ" val="1">
                  <dgm:choose name="Name23">
                    <dgm:if name="Name24" axis="followSib" ptType="node" func="cnt" op="equ" val="0">
                      <dgm:shape xmlns:r="http://schemas.openxmlformats.org/officeDocument/2006/relationships" type="pie" r:blip="">
                        <dgm:adjLst>
                          <dgm:adj idx="1" val="90"/>
                          <dgm:adj idx="2" val="-90"/>
                        </dgm:adjLst>
                      </dgm:shape>
                    </dgm:if>
                    <dgm:if name="Name25" axis="followSib" ptType="node" func="cnt" op="equ" val="1">
                      <dgm:shape xmlns:r="http://schemas.openxmlformats.org/officeDocument/2006/relationships" type="pie" r:blip="">
                        <dgm:adjLst>
                          <dgm:adj idx="1" val="150"/>
                          <dgm:adj idx="2" val="-90"/>
                        </dgm:adjLst>
                      </dgm:shape>
                    </dgm:if>
                    <dgm:if name="Name26" axis="followSib" ptType="node" func="cnt" op="equ" val="2">
                      <dgm:shape xmlns:r="http://schemas.openxmlformats.org/officeDocument/2006/relationships" type="pie" r:blip="">
                        <dgm:adjLst>
                          <dgm:adj idx="1" val="180"/>
                          <dgm:adj idx="2" val="-90"/>
                        </dgm:adjLst>
                      </dgm:shape>
                    </dgm:if>
                    <dgm:if name="Name27" axis="followSib" ptType="node" func="cnt" op="equ" val="3">
                      <dgm:shape xmlns:r="http://schemas.openxmlformats.org/officeDocument/2006/relationships" type="pie" r:blip="">
                        <dgm:adjLst>
                          <dgm:adj idx="1" val="-162"/>
                          <dgm:adj idx="2" val="-90"/>
                        </dgm:adjLst>
                      </dgm:shape>
                    </dgm:if>
                    <dgm:if name="Name28" axis="followSib" ptType="node" func="cnt" op="equ" val="4">
                      <dgm:shape xmlns:r="http://schemas.openxmlformats.org/officeDocument/2006/relationships" type="pie" r:blip="">
                        <dgm:adjLst>
                          <dgm:adj idx="1" val="-150"/>
                          <dgm:adj idx="2" val="-90"/>
                        </dgm:adjLst>
                      </dgm:shape>
                    </dgm:if>
                    <dgm:else name="Name29">
                      <dgm:shape xmlns:r="http://schemas.openxmlformats.org/officeDocument/2006/relationships" type="pie" r:blip="">
                        <dgm:adjLst>
                          <dgm:adj idx="1" val="-141.4286"/>
                          <dgm:adj idx="2" val="-90"/>
                        </dgm:adjLst>
                      </dgm:shape>
                    </dgm:else>
                  </dgm:choose>
                </dgm:if>
                <dgm:if name="Name30" axis="precedSib" ptType="node" func="cnt" op="equ" val="2">
                  <dgm:choose name="Name31">
                    <dgm:if name="Name32" axis="followSib" ptType="node" func="cnt" op="equ" val="0">
                      <dgm:shape xmlns:r="http://schemas.openxmlformats.org/officeDocument/2006/relationships" type="pie" r:blip="">
                        <dgm:adjLst>
                          <dgm:adj idx="1" val="90"/>
                          <dgm:adj idx="2" val="-90"/>
                        </dgm:adjLst>
                      </dgm:shape>
                    </dgm:if>
                    <dgm:if name="Name33" axis="followSib" ptType="node" func="cnt" op="equ" val="1">
                      <dgm:shape xmlns:r="http://schemas.openxmlformats.org/officeDocument/2006/relationships" type="pie" r:blip="">
                        <dgm:adjLst>
                          <dgm:adj idx="1" val="135"/>
                          <dgm:adj idx="2" val="-90"/>
                        </dgm:adjLst>
                      </dgm:shape>
                    </dgm:if>
                    <dgm:if name="Name34" axis="followSib" ptType="node" func="cnt" op="equ" val="2">
                      <dgm:shape xmlns:r="http://schemas.openxmlformats.org/officeDocument/2006/relationships" type="pie" r:blip="">
                        <dgm:adjLst>
                          <dgm:adj idx="1" val="162"/>
                          <dgm:adj idx="2" val="-90"/>
                        </dgm:adjLst>
                      </dgm:shape>
                    </dgm:if>
                    <dgm:if name="Name35" axis="followSib" ptType="node" func="cnt" op="equ" val="3">
                      <dgm:shape xmlns:r="http://schemas.openxmlformats.org/officeDocument/2006/relationships" type="pie" r:blip="">
                        <dgm:adjLst>
                          <dgm:adj idx="1" val="180"/>
                          <dgm:adj idx="2" val="-90"/>
                        </dgm:adjLst>
                      </dgm:shape>
                    </dgm:if>
                    <dgm:else name="Name36">
                      <dgm:shape xmlns:r="http://schemas.openxmlformats.org/officeDocument/2006/relationships" type="pie" r:blip="">
                        <dgm:adjLst>
                          <dgm:adj idx="1" val="-167.1429"/>
                          <dgm:adj idx="2" val="-90"/>
                        </dgm:adjLst>
                      </dgm:shape>
                    </dgm:else>
                  </dgm:choose>
                </dgm:if>
                <dgm:if name="Name37" axis="precedSib" ptType="node" func="cnt" op="equ" val="3">
                  <dgm:choose name="Name38">
                    <dgm:if name="Name39" axis="followSib" ptType="node" func="cnt" op="equ" val="0">
                      <dgm:shape xmlns:r="http://schemas.openxmlformats.org/officeDocument/2006/relationships" type="pie" r:blip="">
                        <dgm:adjLst>
                          <dgm:adj idx="1" val="90"/>
                          <dgm:adj idx="2" val="-90"/>
                        </dgm:adjLst>
                      </dgm:shape>
                    </dgm:if>
                    <dgm:if name="Name40" axis="followSib" ptType="node" func="cnt" op="equ" val="1">
                      <dgm:shape xmlns:r="http://schemas.openxmlformats.org/officeDocument/2006/relationships" type="pie" r:blip="">
                        <dgm:adjLst>
                          <dgm:adj idx="1" val="126"/>
                          <dgm:adj idx="2" val="-90"/>
                        </dgm:adjLst>
                      </dgm:shape>
                    </dgm:if>
                    <dgm:if name="Name41" axis="followSib" ptType="node" func="cnt" op="equ" val="2">
                      <dgm:shape xmlns:r="http://schemas.openxmlformats.org/officeDocument/2006/relationships" type="pie" r:blip="">
                        <dgm:adjLst>
                          <dgm:adj idx="1" val="150"/>
                          <dgm:adj idx="2" val="-90"/>
                        </dgm:adjLst>
                      </dgm:shape>
                    </dgm:if>
                    <dgm:else name="Name42">
                      <dgm:shape xmlns:r="http://schemas.openxmlformats.org/officeDocument/2006/relationships" type="pie" r:blip="">
                        <dgm:adjLst>
                          <dgm:adj idx="1" val="167.1429"/>
                          <dgm:adj idx="2" val="-90"/>
                        </dgm:adjLst>
                      </dgm:shape>
                    </dgm:else>
                  </dgm:choose>
                </dgm:if>
                <dgm:if name="Name43" axis="precedSib" ptType="node" func="cnt" op="equ" val="4">
                  <dgm:choose name="Name44">
                    <dgm:if name="Name45" axis="followSib" ptType="node" func="cnt" op="equ" val="0">
                      <dgm:shape xmlns:r="http://schemas.openxmlformats.org/officeDocument/2006/relationships" type="pie" r:blip="">
                        <dgm:adjLst>
                          <dgm:adj idx="1" val="90"/>
                          <dgm:adj idx="2" val="-90"/>
                        </dgm:adjLst>
                      </dgm:shape>
                    </dgm:if>
                    <dgm:if name="Name46" axis="followSib" ptType="node" func="cnt" op="equ" val="1">
                      <dgm:shape xmlns:r="http://schemas.openxmlformats.org/officeDocument/2006/relationships" type="pie" r:blip="">
                        <dgm:adjLst>
                          <dgm:adj idx="1" val="120"/>
                          <dgm:adj idx="2" val="-90"/>
                        </dgm:adjLst>
                      </dgm:shape>
                    </dgm:if>
                    <dgm:else name="Name47">
                      <dgm:shape xmlns:r="http://schemas.openxmlformats.org/officeDocument/2006/relationships" type="pie" r:blip="">
                        <dgm:adjLst>
                          <dgm:adj idx="1" val="141.4286"/>
                          <dgm:adj idx="2" val="-90"/>
                        </dgm:adjLst>
                      </dgm:shape>
                    </dgm:else>
                  </dgm:choose>
                </dgm:if>
                <dgm:if name="Name48" axis="precedSib" ptType="node" func="cnt" op="equ" val="5">
                  <dgm:choose name="Name49">
                    <dgm:if name="Name50" axis="followSib" ptType="node" func="cnt" op="equ" val="0">
                      <dgm:shape xmlns:r="http://schemas.openxmlformats.org/officeDocument/2006/relationships" type="pie" r:blip="">
                        <dgm:adjLst>
                          <dgm:adj idx="1" val="90"/>
                          <dgm:adj idx="2" val="-90"/>
                        </dgm:adjLst>
                      </dgm:shape>
                    </dgm:if>
                    <dgm:else name="Name51">
                      <dgm:shape xmlns:r="http://schemas.openxmlformats.org/officeDocument/2006/relationships" type="pie" r:blip="">
                        <dgm:adjLst>
                          <dgm:adj idx="1" val="115.7143"/>
                          <dgm:adj idx="2" val="-90"/>
                        </dgm:adjLst>
                      </dgm:shape>
                    </dgm:else>
                  </dgm:choose>
                </dgm:if>
                <dgm:else name="Name52">
                  <dgm:shape xmlns:r="http://schemas.openxmlformats.org/officeDocument/2006/relationships" type="pie" r:blip="">
                    <dgm:adjLst>
                      <dgm:adj idx="1" val="90"/>
                      <dgm:adj idx="2" val="-90"/>
                    </dgm:adjLst>
                  </dgm:shape>
                </dgm:else>
              </dgm:choose>
            </dgm:if>
            <dgm:else name="Name53">
              <dgm:choose name="Name54">
                <dgm:if name="Name55" axis="precedSib" ptType="node" func="cnt" op="equ" val="0">
                  <dgm:choose name="Name56">
                    <dgm:if name="Name57" axis="followSib" ptType="node" func="cnt" op="equ" val="0">
                      <dgm:shape xmlns:r="http://schemas.openxmlformats.org/officeDocument/2006/relationships" rot="180" type="pie" r:blip="">
                        <dgm:adjLst>
                          <dgm:adj idx="1" val="90"/>
                          <dgm:adj idx="2" val="-90"/>
                        </dgm:adjLst>
                      </dgm:shape>
                    </dgm:if>
                    <dgm:if name="Name58" axis="followSib" ptType="node" func="cnt" op="equ" val="1">
                      <dgm:shape xmlns:r="http://schemas.openxmlformats.org/officeDocument/2006/relationships" rot="180" type="pie" r:blip="">
                        <dgm:adjLst>
                          <dgm:adj idx="1" val="90"/>
                          <dgm:adj idx="2" val="180"/>
                        </dgm:adjLst>
                      </dgm:shape>
                    </dgm:if>
                    <dgm:if name="Name59" axis="followSib" ptType="node" func="cnt" op="equ" val="2">
                      <dgm:shape xmlns:r="http://schemas.openxmlformats.org/officeDocument/2006/relationships" rot="180" type="pie" r:blip="">
                        <dgm:adjLst>
                          <dgm:adj idx="1" val="90"/>
                          <dgm:adj idx="2" val="150"/>
                        </dgm:adjLst>
                      </dgm:shape>
                    </dgm:if>
                    <dgm:if name="Name60" axis="followSib" ptType="node" func="cnt" op="equ" val="3">
                      <dgm:shape xmlns:r="http://schemas.openxmlformats.org/officeDocument/2006/relationships" rot="180" type="pie" r:blip="">
                        <dgm:adjLst>
                          <dgm:adj idx="1" val="90"/>
                          <dgm:adj idx="2" val="135"/>
                        </dgm:adjLst>
                      </dgm:shape>
                    </dgm:if>
                    <dgm:if name="Name61" axis="followSib" ptType="node" func="cnt" op="equ" val="4">
                      <dgm:shape xmlns:r="http://schemas.openxmlformats.org/officeDocument/2006/relationships" rot="180" type="pie" r:blip="">
                        <dgm:adjLst>
                          <dgm:adj idx="1" val="90"/>
                          <dgm:adj idx="2" val="126"/>
                        </dgm:adjLst>
                      </dgm:shape>
                    </dgm:if>
                    <dgm:if name="Name62" axis="followSib" ptType="node" func="cnt" op="equ" val="5">
                      <dgm:shape xmlns:r="http://schemas.openxmlformats.org/officeDocument/2006/relationships" rot="180" type="pie" r:blip="">
                        <dgm:adjLst>
                          <dgm:adj idx="1" val="90"/>
                          <dgm:adj idx="2" val="120"/>
                        </dgm:adjLst>
                      </dgm:shape>
                    </dgm:if>
                    <dgm:else name="Name63">
                      <dgm:shape xmlns:r="http://schemas.openxmlformats.org/officeDocument/2006/relationships" rot="180" type="pie" r:blip="">
                        <dgm:adjLst>
                          <dgm:adj idx="1" val="90"/>
                          <dgm:adj idx="2" val="115.7143"/>
                        </dgm:adjLst>
                      </dgm:shape>
                    </dgm:else>
                  </dgm:choose>
                </dgm:if>
                <dgm:if name="Name64" axis="precedSib" ptType="node" func="cnt" op="equ" val="1">
                  <dgm:choose name="Name65">
                    <dgm:if name="Name66" axis="followSib" ptType="node" func="cnt" op="equ" val="0">
                      <dgm:shape xmlns:r="http://schemas.openxmlformats.org/officeDocument/2006/relationships" rot="180" type="pie" r:blip="">
                        <dgm:adjLst>
                          <dgm:adj idx="1" val="90"/>
                          <dgm:adj idx="2" val="-90"/>
                        </dgm:adjLst>
                      </dgm:shape>
                    </dgm:if>
                    <dgm:if name="Name67" axis="followSib" ptType="node" func="cnt" op="equ" val="1">
                      <dgm:shape xmlns:r="http://schemas.openxmlformats.org/officeDocument/2006/relationships" rot="180" type="pie" r:blip="">
                        <dgm:adjLst>
                          <dgm:adj idx="1" val="90"/>
                          <dgm:adj idx="2" val="-150"/>
                        </dgm:adjLst>
                      </dgm:shape>
                    </dgm:if>
                    <dgm:if name="Name68" axis="followSib" ptType="node" func="cnt" op="equ" val="2">
                      <dgm:shape xmlns:r="http://schemas.openxmlformats.org/officeDocument/2006/relationships" rot="180" type="pie" r:blip="">
                        <dgm:adjLst>
                          <dgm:adj idx="1" val="90"/>
                          <dgm:adj idx="2" val="180"/>
                        </dgm:adjLst>
                      </dgm:shape>
                    </dgm:if>
                    <dgm:if name="Name69" axis="followSib" ptType="node" func="cnt" op="equ" val="3">
                      <dgm:shape xmlns:r="http://schemas.openxmlformats.org/officeDocument/2006/relationships" rot="180" type="pie" r:blip="">
                        <dgm:adjLst>
                          <dgm:adj idx="1" val="90"/>
                          <dgm:adj idx="2" val="162"/>
                        </dgm:adjLst>
                      </dgm:shape>
                    </dgm:if>
                    <dgm:if name="Name70" axis="followSib" ptType="node" func="cnt" op="equ" val="4">
                      <dgm:shape xmlns:r="http://schemas.openxmlformats.org/officeDocument/2006/relationships" rot="180" type="pie" r:blip="">
                        <dgm:adjLst>
                          <dgm:adj idx="1" val="90"/>
                          <dgm:adj idx="2" val="150"/>
                        </dgm:adjLst>
                      </dgm:shape>
                    </dgm:if>
                    <dgm:else name="Name71">
                      <dgm:shape xmlns:r="http://schemas.openxmlformats.org/officeDocument/2006/relationships" rot="180" type="pie" r:blip="">
                        <dgm:adjLst>
                          <dgm:adj idx="1" val="90"/>
                          <dgm:adj idx="2" val="141.4286"/>
                        </dgm:adjLst>
                      </dgm:shape>
                    </dgm:else>
                  </dgm:choose>
                </dgm:if>
                <dgm:if name="Name72" axis="precedSib" ptType="node" func="cnt" op="equ" val="2">
                  <dgm:choose name="Name73">
                    <dgm:if name="Name74" axis="followSib" ptType="node" func="cnt" op="equ" val="0">
                      <dgm:shape xmlns:r="http://schemas.openxmlformats.org/officeDocument/2006/relationships" rot="180" type="pie" r:blip="">
                        <dgm:adjLst>
                          <dgm:adj idx="1" val="90"/>
                          <dgm:adj idx="2" val="-90"/>
                        </dgm:adjLst>
                      </dgm:shape>
                    </dgm:if>
                    <dgm:if name="Name75" axis="followSib" ptType="node" func="cnt" op="equ" val="1">
                      <dgm:shape xmlns:r="http://schemas.openxmlformats.org/officeDocument/2006/relationships" rot="180" type="pie" r:blip="">
                        <dgm:adjLst>
                          <dgm:adj idx="1" val="90"/>
                          <dgm:adj idx="2" val="-135"/>
                        </dgm:adjLst>
                      </dgm:shape>
                    </dgm:if>
                    <dgm:if name="Name76" axis="followSib" ptType="node" func="cnt" op="equ" val="2">
                      <dgm:shape xmlns:r="http://schemas.openxmlformats.org/officeDocument/2006/relationships" rot="180" type="pie" r:blip="">
                        <dgm:adjLst>
                          <dgm:adj idx="1" val="90"/>
                          <dgm:adj idx="2" val="-162"/>
                        </dgm:adjLst>
                      </dgm:shape>
                    </dgm:if>
                    <dgm:if name="Name77" axis="followSib" ptType="node" func="cnt" op="equ" val="3">
                      <dgm:shape xmlns:r="http://schemas.openxmlformats.org/officeDocument/2006/relationships" rot="180" type="pie" r:blip="">
                        <dgm:adjLst>
                          <dgm:adj idx="1" val="90"/>
                          <dgm:adj idx="2" val="180"/>
                        </dgm:adjLst>
                      </dgm:shape>
                    </dgm:if>
                    <dgm:else name="Name78">
                      <dgm:shape xmlns:r="http://schemas.openxmlformats.org/officeDocument/2006/relationships" rot="180" type="pie" r:blip="">
                        <dgm:adjLst>
                          <dgm:adj idx="1" val="90"/>
                          <dgm:adj idx="2" val="167.1429"/>
                        </dgm:adjLst>
                      </dgm:shape>
                    </dgm:else>
                  </dgm:choose>
                </dgm:if>
                <dgm:if name="Name79" axis="precedSib" ptType="node" func="cnt" op="equ" val="3">
                  <dgm:choose name="Name80">
                    <dgm:if name="Name81" axis="followSib" ptType="node" func="cnt" op="equ" val="0">
                      <dgm:shape xmlns:r="http://schemas.openxmlformats.org/officeDocument/2006/relationships" rot="180" type="pie" r:blip="">
                        <dgm:adjLst>
                          <dgm:adj idx="1" val="90"/>
                          <dgm:adj idx="2" val="-90"/>
                        </dgm:adjLst>
                      </dgm:shape>
                    </dgm:if>
                    <dgm:if name="Name82" axis="followSib" ptType="node" func="cnt" op="equ" val="1">
                      <dgm:shape xmlns:r="http://schemas.openxmlformats.org/officeDocument/2006/relationships" rot="180" type="pie" r:blip="">
                        <dgm:adjLst>
                          <dgm:adj idx="1" val="90"/>
                          <dgm:adj idx="2" val="-126"/>
                        </dgm:adjLst>
                      </dgm:shape>
                    </dgm:if>
                    <dgm:if name="Name83" axis="followSib" ptType="node" func="cnt" op="equ" val="2">
                      <dgm:shape xmlns:r="http://schemas.openxmlformats.org/officeDocument/2006/relationships" rot="180" type="pie" r:blip="">
                        <dgm:adjLst>
                          <dgm:adj idx="1" val="90"/>
                          <dgm:adj idx="2" val="-150"/>
                        </dgm:adjLst>
                      </dgm:shape>
                    </dgm:if>
                    <dgm:else name="Name84">
                      <dgm:shape xmlns:r="http://schemas.openxmlformats.org/officeDocument/2006/relationships" rot="180" type="pie" r:blip="">
                        <dgm:adjLst>
                          <dgm:adj idx="1" val="90"/>
                          <dgm:adj idx="2" val="-167.1429"/>
                        </dgm:adjLst>
                      </dgm:shape>
                    </dgm:else>
                  </dgm:choose>
                </dgm:if>
                <dgm:if name="Name85" axis="precedSib" ptType="node" func="cnt" op="equ" val="4">
                  <dgm:choose name="Name86">
                    <dgm:if name="Name87" axis="followSib" ptType="node" func="cnt" op="equ" val="0">
                      <dgm:shape xmlns:r="http://schemas.openxmlformats.org/officeDocument/2006/relationships" rot="180" type="pie" r:blip="">
                        <dgm:adjLst>
                          <dgm:adj idx="1" val="90"/>
                          <dgm:adj idx="2" val="-90"/>
                        </dgm:adjLst>
                      </dgm:shape>
                    </dgm:if>
                    <dgm:if name="Name88" axis="followSib" ptType="node" func="cnt" op="equ" val="1">
                      <dgm:shape xmlns:r="http://schemas.openxmlformats.org/officeDocument/2006/relationships" rot="180" type="pie" r:blip="">
                        <dgm:adjLst>
                          <dgm:adj idx="1" val="90"/>
                          <dgm:adj idx="2" val="-120"/>
                        </dgm:adjLst>
                      </dgm:shape>
                    </dgm:if>
                    <dgm:else name="Name89">
                      <dgm:shape xmlns:r="http://schemas.openxmlformats.org/officeDocument/2006/relationships" rot="180" type="pie" r:blip="">
                        <dgm:adjLst>
                          <dgm:adj idx="1" val="90"/>
                          <dgm:adj idx="2" val="-141.4286"/>
                        </dgm:adjLst>
                      </dgm:shape>
                    </dgm:else>
                  </dgm:choose>
                </dgm:if>
                <dgm:if name="Name90" axis="precedSib" ptType="node" func="cnt" op="equ" val="5">
                  <dgm:choose name="Name91">
                    <dgm:if name="Name92" axis="followSib" ptType="node" func="cnt" op="equ" val="0">
                      <dgm:shape xmlns:r="http://schemas.openxmlformats.org/officeDocument/2006/relationships" rot="180" type="pie" r:blip="">
                        <dgm:adjLst>
                          <dgm:adj idx="1" val="90"/>
                          <dgm:adj idx="2" val="-90"/>
                        </dgm:adjLst>
                      </dgm:shape>
                    </dgm:if>
                    <dgm:else name="Name93">
                      <dgm:shape xmlns:r="http://schemas.openxmlformats.org/officeDocument/2006/relationships" rot="180" type="pie" r:blip="">
                        <dgm:adjLst>
                          <dgm:adj idx="1" val="90"/>
                          <dgm:adj idx="2" val="-115.7143"/>
                        </dgm:adjLst>
                      </dgm:shape>
                    </dgm:else>
                  </dgm:choose>
                </dgm:if>
                <dgm:else name="Name94">
                  <dgm:shape xmlns:r="http://schemas.openxmlformats.org/officeDocument/2006/relationships" rot="180" type="pie" r:blip="">
                    <dgm:adjLst>
                      <dgm:adj idx="1" val="90"/>
                      <dgm:adj idx="2" val="-90"/>
                    </dgm:adjLst>
                  </dgm:shape>
                </dgm:else>
              </dgm:choose>
            </dgm:else>
          </dgm:choose>
          <dgm:presOf/>
        </dgm:layoutNode>
        <dgm:layoutNode name="Parent" styleLbl="revTx">
          <dgm:varLst>
            <dgm:chMax val="1"/>
            <dgm:chPref val="1"/>
            <dgm:bulletEnabled val="1"/>
          </dgm:varLst>
          <dgm:choose name="Name95">
            <dgm:if name="Name96" func="var" arg="dir" op="equ" val="norm">
              <dgm:alg type="tx">
                <dgm:param type="parTxLTRAlign" val="r"/>
                <dgm:param type="parTxRTLAlign" val="r"/>
                <dgm:param type="shpTxLTRAlignCh" val="r"/>
                <dgm:param type="shpTxRTLAlignCh" val="r"/>
                <dgm:param type="txAnchorVert" val="b"/>
                <dgm:param type="autoTxRot" val="grav"/>
              </dgm:alg>
            </dgm:if>
            <dgm:else name="Name97">
              <dgm:alg type="tx">
                <dgm:param type="parTxLTRAlign" val="l"/>
                <dgm:param type="parTxRTLAlign" val="l"/>
                <dgm:param type="shpTxLTRAlignCh" val="l"/>
                <dgm:param type="shpTxRTLAlignCh" val="l"/>
                <dgm:param type="txAnchorVert" val="b"/>
                <dgm:param type="autoTxRot" val="grav"/>
              </dgm:alg>
            </dgm:else>
          </dgm:choose>
          <dgm:choose name="Name98">
            <dgm:if name="Name99" func="var" arg="dir" op="equ" val="norm">
              <dgm:shape xmlns:r="http://schemas.openxmlformats.org/officeDocument/2006/relationships" rot="-90" type="rect" r:blip="">
                <dgm:adjLst/>
              </dgm:shape>
            </dgm:if>
            <dgm:else name="Name100">
              <dgm:shape xmlns:r="http://schemas.openxmlformats.org/officeDocument/2006/relationships" rot="90" type="rect" r:blip="">
                <dgm:adjLst/>
              </dgm:shape>
            </dgm:else>
          </dgm:choose>
          <dgm:presOf axis="self"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choose name="Name101">
        <dgm:if name="Name102" axis="ch" ptType="node" func="cnt" op="gte" val="1">
          <dgm:forEach name="negSibTransForEach" axis="ch" ptType="sibTrans" hideLastTrans="0" cnt="1">
            <dgm:layoutNode name="negSibTrans">
              <dgm:alg type="sp"/>
              <dgm:shape xmlns:r="http://schemas.openxmlformats.org/officeDocument/2006/relationships" r:blip="">
                <dgm:adjLst/>
              </dgm:shape>
            </dgm:layoutNode>
          </dgm:forEach>
          <dgm:layoutNode name="composite">
            <dgm:alg type="composite">
              <dgm:param type="ar" val="0.5"/>
            </dgm:alg>
            <dgm:shape xmlns:r="http://schemas.openxmlformats.org/officeDocument/2006/relationships" r:blip="">
              <dgm:adjLst/>
            </dgm:shape>
            <dgm:choose name="Name103">
              <dgm:if name="Name104" func="var" arg="dir" op="equ" val="norm">
                <dgm:constrLst>
                  <dgm:constr type="l" for="ch" forName="Child" refType="w" fact="0"/>
                  <dgm:constr type="t" for="ch" forName="Child" refType="h" fact="0"/>
                  <dgm:constr type="w" for="ch" forName="Child" refType="w"/>
                  <dgm:constr type="h" for="ch" forName="Child" refType="h"/>
                </dgm:constrLst>
              </dgm:if>
              <dgm:else name="Name105">
                <dgm:constrLst>
                  <dgm:constr type="r" for="ch" forName="Child" refType="w"/>
                  <dgm:constr type="t" for="ch" forName="Child" refType="h" fact="0"/>
                  <dgm:constr type="w" for="ch" forName="Child" refType="w"/>
                  <dgm:constr type="h" for="ch" forName="Child" refType="h"/>
                </dgm:constrLst>
              </dgm:else>
            </dgm:choose>
            <dgm:ruleLst/>
            <dgm:layoutNode name="Child" styleLbl="revTx">
              <dgm:varLst>
                <dgm:chMax val="0"/>
                <dgm:chPref val="0"/>
                <dgm:bulletEnabled val="1"/>
              </dgm:varLst>
              <dgm:choose name="Name106">
                <dgm:if name="Name107" func="var" arg="dir" op="equ" val="norm">
                  <dgm:alg type="tx">
                    <dgm:param type="parTxLTRAlign" val="l"/>
                    <dgm:param type="parTxRTLAlign" val="r"/>
                    <dgm:param type="txAnchorVert" val="t"/>
                  </dgm:alg>
                </dgm:if>
                <dgm:else name="Name108">
                  <dgm:alg type="tx">
                    <dgm:param type="parTxLTRAlign" val="r"/>
                    <dgm:param type="parTxRTLAlign" val="l"/>
                    <dgm:param type="txAnchorVert" val="t"/>
                  </dgm:alg>
                </dgm:else>
              </dgm:choose>
              <dgm:shape xmlns:r="http://schemas.openxmlformats.org/officeDocument/2006/relationships" type="rect" r:blip="">
                <dgm:adjLst/>
              </dgm:shape>
              <dgm:presOf axis="des" ptType="node"/>
              <dgm:constrLst>
                <dgm:constr type="lMarg" refType="primFontSz" fact="0"/>
                <dgm:constr type="rMarg" refType="primFontSz" fact="0"/>
                <dgm:constr type="tMarg" refType="primFontSz" fact="0"/>
                <dgm:constr type="bMarg" refType="primFontSz" fact="0"/>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if>
        <dgm:else name="Name109"/>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2">
  <dgm:title val=""/>
  <dgm:desc val=""/>
  <dgm:catLst>
    <dgm:cat type="simple" pri="10200"/>
  </dgm:catLst>
  <dgm:scene3d>
    <a:camera prst="orthographicFront"/>
    <a:lightRig rig="threePt" dir="t"/>
  </dgm:scene3d>
  <dgm:styleLbl name="node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ln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vennNode1">
    <dgm:scene3d>
      <a:camera prst="orthographicFront"/>
      <a:lightRig rig="threePt" dir="t"/>
    </dgm:scene3d>
    <dgm:sp3d/>
    <dgm:txPr/>
    <dgm:style>
      <a:lnRef idx="3">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1">
        <a:scrgbClr r="0" g="0" b="0"/>
      </a:effectRef>
      <a:fontRef idx="minor">
        <a:schemeClr val="lt1"/>
      </a:fontRef>
    </dgm:style>
  </dgm:styleLbl>
  <dgm:styleLbl name="node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node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f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1">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asst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1">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2">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3">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2D4">
    <dgm:scene3d>
      <a:camera prst="orthographicFront"/>
      <a:lightRig rig="threePt" dir="t"/>
    </dgm:scene3d>
    <dgm:sp3d/>
    <dgm:txPr/>
    <dgm:style>
      <a:lnRef idx="3">
        <a:scrgbClr r="0" g="0" b="0"/>
      </a:lnRef>
      <a:fillRef idx="1">
        <a:scrgbClr r="0" g="0" b="0"/>
      </a:fillRef>
      <a:effectRef idx="1">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3">
        <a:scrgbClr r="0" g="0" b="0"/>
      </a:lnRef>
      <a:fillRef idx="1">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117725</xdr:colOff>
      <xdr:row>0</xdr:row>
      <xdr:rowOff>256854</xdr:rowOff>
    </xdr:from>
    <xdr:to>
      <xdr:col>17</xdr:col>
      <xdr:colOff>355850</xdr:colOff>
      <xdr:row>26</xdr:row>
      <xdr:rowOff>737491</xdr:rowOff>
    </xdr:to>
    <xdr:graphicFrame macro="">
      <xdr:nvGraphicFramePr>
        <xdr:cNvPr id="2" name="Diagramme 2">
          <a:extLst>
            <a:ext uri="{FF2B5EF4-FFF2-40B4-BE49-F238E27FC236}">
              <a16:creationId xmlns:a16="http://schemas.microsoft.com/office/drawing/2014/main" id="{EB4ABF20-7B64-48D7-83A4-7A055BC886F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8</xdr:col>
      <xdr:colOff>593975</xdr:colOff>
      <xdr:row>10</xdr:row>
      <xdr:rowOff>85618</xdr:rowOff>
    </xdr:from>
    <xdr:to>
      <xdr:col>9</xdr:col>
      <xdr:colOff>117726</xdr:colOff>
      <xdr:row>16</xdr:row>
      <xdr:rowOff>192853</xdr:rowOff>
    </xdr:to>
    <xdr:sp macro="" textlink="">
      <xdr:nvSpPr>
        <xdr:cNvPr id="3" name="Flèche : bas 3">
          <a:extLst>
            <a:ext uri="{FF2B5EF4-FFF2-40B4-BE49-F238E27FC236}">
              <a16:creationId xmlns:a16="http://schemas.microsoft.com/office/drawing/2014/main" id="{5DFAC101-D1E1-4E58-997F-EE82BC71D895}"/>
            </a:ext>
          </a:extLst>
        </xdr:cNvPr>
        <xdr:cNvSpPr/>
      </xdr:nvSpPr>
      <xdr:spPr>
        <a:xfrm>
          <a:off x="7284335" y="2554498"/>
          <a:ext cx="308611" cy="1204515"/>
        </a:xfrm>
        <a:prstGeom prst="downArrow">
          <a:avLst/>
        </a:prstGeom>
        <a:solidFill>
          <a:schemeClr val="tx2">
            <a:lumMod val="75000"/>
          </a:schemeClr>
        </a:solidFill>
        <a:ln>
          <a:solidFill>
            <a:schemeClr val="tx2">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fr-BE"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6</xdr:row>
      <xdr:rowOff>0</xdr:rowOff>
    </xdr:from>
    <xdr:to>
      <xdr:col>10</xdr:col>
      <xdr:colOff>457201</xdr:colOff>
      <xdr:row>60</xdr:row>
      <xdr:rowOff>53080</xdr:rowOff>
    </xdr:to>
    <xdr:pic>
      <xdr:nvPicPr>
        <xdr:cNvPr id="4" name="Picture 3">
          <a:extLst>
            <a:ext uri="{FF2B5EF4-FFF2-40B4-BE49-F238E27FC236}">
              <a16:creationId xmlns:a16="http://schemas.microsoft.com/office/drawing/2014/main" id="{C95D6777-28C8-4EAE-BE1B-B03282926F37}"/>
            </a:ext>
          </a:extLst>
        </xdr:cNvPr>
        <xdr:cNvPicPr>
          <a:picLocks noChangeAspect="1"/>
        </xdr:cNvPicPr>
      </xdr:nvPicPr>
      <xdr:blipFill>
        <a:blip xmlns:r="http://schemas.openxmlformats.org/officeDocument/2006/relationships" r:embed="rId1"/>
        <a:stretch>
          <a:fillRect/>
        </a:stretch>
      </xdr:blipFill>
      <xdr:spPr>
        <a:xfrm>
          <a:off x="1" y="542925"/>
          <a:ext cx="6553200" cy="9825729"/>
        </a:xfrm>
        <a:prstGeom prst="rect">
          <a:avLst/>
        </a:prstGeom>
      </xdr:spPr>
    </xdr:pic>
    <xdr:clientData/>
  </xdr:twoCellAnchor>
  <xdr:twoCellAnchor editAs="oneCell">
    <xdr:from>
      <xdr:col>11</xdr:col>
      <xdr:colOff>95256</xdr:colOff>
      <xdr:row>6</xdr:row>
      <xdr:rowOff>1</xdr:rowOff>
    </xdr:from>
    <xdr:to>
      <xdr:col>21</xdr:col>
      <xdr:colOff>467351</xdr:colOff>
      <xdr:row>59</xdr:row>
      <xdr:rowOff>163089</xdr:rowOff>
    </xdr:to>
    <xdr:pic>
      <xdr:nvPicPr>
        <xdr:cNvPr id="5" name="Picture 4">
          <a:extLst>
            <a:ext uri="{FF2B5EF4-FFF2-40B4-BE49-F238E27FC236}">
              <a16:creationId xmlns:a16="http://schemas.microsoft.com/office/drawing/2014/main" id="{26411359-1874-4067-9FAE-6C1AFF307762}"/>
            </a:ext>
          </a:extLst>
        </xdr:cNvPr>
        <xdr:cNvPicPr>
          <a:picLocks noChangeAspect="1"/>
        </xdr:cNvPicPr>
      </xdr:nvPicPr>
      <xdr:blipFill>
        <a:blip xmlns:r="http://schemas.openxmlformats.org/officeDocument/2006/relationships" r:embed="rId2"/>
        <a:stretch>
          <a:fillRect/>
        </a:stretch>
      </xdr:blipFill>
      <xdr:spPr>
        <a:xfrm>
          <a:off x="6800856" y="542926"/>
          <a:ext cx="6468095" cy="9754762"/>
        </a:xfrm>
        <a:prstGeom prst="rect">
          <a:avLst/>
        </a:prstGeom>
      </xdr:spPr>
    </xdr:pic>
    <xdr:clientData/>
  </xdr:twoCellAnchor>
  <xdr:twoCellAnchor>
    <xdr:from>
      <xdr:col>11</xdr:col>
      <xdr:colOff>171449</xdr:colOff>
      <xdr:row>23</xdr:row>
      <xdr:rowOff>85724</xdr:rowOff>
    </xdr:from>
    <xdr:to>
      <xdr:col>12</xdr:col>
      <xdr:colOff>314324</xdr:colOff>
      <xdr:row>26</xdr:row>
      <xdr:rowOff>161924</xdr:rowOff>
    </xdr:to>
    <xdr:sp macro="" textlink="">
      <xdr:nvSpPr>
        <xdr:cNvPr id="6" name="Arrow: Left 5">
          <a:extLst>
            <a:ext uri="{FF2B5EF4-FFF2-40B4-BE49-F238E27FC236}">
              <a16:creationId xmlns:a16="http://schemas.microsoft.com/office/drawing/2014/main" id="{2690DE93-7D96-43F9-B1AE-04FFBC5B14F1}"/>
            </a:ext>
          </a:extLst>
        </xdr:cNvPr>
        <xdr:cNvSpPr/>
      </xdr:nvSpPr>
      <xdr:spPr>
        <a:xfrm rot="10800000">
          <a:off x="6877049" y="3705224"/>
          <a:ext cx="752475" cy="619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21</xdr:col>
      <xdr:colOff>600075</xdr:colOff>
      <xdr:row>6</xdr:row>
      <xdr:rowOff>28576</xdr:rowOff>
    </xdr:from>
    <xdr:to>
      <xdr:col>32</xdr:col>
      <xdr:colOff>330189</xdr:colOff>
      <xdr:row>59</xdr:row>
      <xdr:rowOff>118807</xdr:rowOff>
    </xdr:to>
    <xdr:pic>
      <xdr:nvPicPr>
        <xdr:cNvPr id="7" name="Picture 6">
          <a:extLst>
            <a:ext uri="{FF2B5EF4-FFF2-40B4-BE49-F238E27FC236}">
              <a16:creationId xmlns:a16="http://schemas.microsoft.com/office/drawing/2014/main" id="{D7D38EA7-9BDA-4A7D-8253-A3AA9154ED19}"/>
            </a:ext>
          </a:extLst>
        </xdr:cNvPr>
        <xdr:cNvPicPr>
          <a:picLocks noChangeAspect="1"/>
        </xdr:cNvPicPr>
      </xdr:nvPicPr>
      <xdr:blipFill>
        <a:blip xmlns:r="http://schemas.openxmlformats.org/officeDocument/2006/relationships" r:embed="rId3"/>
        <a:stretch>
          <a:fillRect/>
        </a:stretch>
      </xdr:blipFill>
      <xdr:spPr>
        <a:xfrm>
          <a:off x="13401675" y="571501"/>
          <a:ext cx="6435714" cy="9681905"/>
        </a:xfrm>
        <a:prstGeom prst="rect">
          <a:avLst/>
        </a:prstGeom>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name="Office">
      <a:fillStyleLst>
        <a:solidFill>
          <a:schemeClr val="phClr"/>
        </a:solidFill>
        <a:solidFill>
          <a:schemeClr val="phClr"/>
        </a:solidFill>
        <a:solidFill>
          <a:schemeClr val="phClr"/>
        </a:solidFill>
      </a:fillStyleLst>
      <a:lnStyleLst>
        <a:ln>
          <a:solidFill>
            <a:schemeClr val="phClr"/>
          </a:solidFill>
        </a:ln>
        <a:ln>
          <a:solidFill>
            <a:schemeClr val="phClr"/>
          </a:solidFill>
        </a:ln>
        <a:ln>
          <a:solidFill>
            <a:schemeClr val="phClr"/>
          </a:solidFill>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gao.gov/assets/gao-18-601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E896A-D67F-432F-B113-BC89B9594396}">
  <sheetPr>
    <tabColor rgb="FF00B050"/>
    <pageSetUpPr fitToPage="1"/>
  </sheetPr>
  <dimension ref="A1:E55"/>
  <sheetViews>
    <sheetView showGridLines="0" topLeftCell="A31" zoomScale="80" zoomScaleNormal="80" workbookViewId="0">
      <selection activeCell="G44" sqref="G44"/>
    </sheetView>
  </sheetViews>
  <sheetFormatPr defaultColWidth="11.44140625" defaultRowHeight="14.4"/>
  <cols>
    <col min="1" max="1" width="3.109375" style="137" customWidth="1"/>
    <col min="2" max="2" width="4" style="132" customWidth="1"/>
    <col min="3" max="3" width="138.109375" style="135" customWidth="1"/>
    <col min="4" max="4" width="4.88671875" style="137" customWidth="1"/>
    <col min="5" max="16384" width="11.44140625" style="137"/>
  </cols>
  <sheetData>
    <row r="1" spans="1:3" s="132" customFormat="1" ht="39" customHeight="1">
      <c r="C1" s="133" t="s">
        <v>172</v>
      </c>
    </row>
    <row r="2" spans="1:3" s="132" customFormat="1" ht="39" customHeight="1">
      <c r="C2" s="195" t="s">
        <v>203</v>
      </c>
    </row>
    <row r="3" spans="1:3" s="132" customFormat="1" ht="15.6">
      <c r="A3" s="134"/>
      <c r="C3" s="135"/>
    </row>
    <row r="4" spans="1:3" ht="28.8">
      <c r="A4" s="136"/>
      <c r="C4" s="135" t="s">
        <v>173</v>
      </c>
    </row>
    <row r="5" spans="1:3" ht="8.25" customHeight="1">
      <c r="A5" s="136"/>
    </row>
    <row r="6" spans="1:3" ht="6" customHeight="1">
      <c r="A6" s="136"/>
    </row>
    <row r="7" spans="1:3" ht="18">
      <c r="A7" s="138" t="s">
        <v>174</v>
      </c>
    </row>
    <row r="8" spans="1:3" ht="9" customHeight="1">
      <c r="B8" s="139"/>
    </row>
    <row r="9" spans="1:3" ht="32.25" customHeight="1">
      <c r="C9" s="140" t="s">
        <v>175</v>
      </c>
    </row>
    <row r="11" spans="1:3" ht="15.6">
      <c r="C11" s="141" t="s">
        <v>176</v>
      </c>
    </row>
    <row r="12" spans="1:3" ht="6" customHeight="1">
      <c r="C12" s="142"/>
    </row>
    <row r="13" spans="1:3" ht="28.8">
      <c r="C13" s="143" t="s">
        <v>177</v>
      </c>
    </row>
    <row r="14" spans="1:3">
      <c r="C14" s="144" t="s">
        <v>178</v>
      </c>
    </row>
    <row r="15" spans="1:3">
      <c r="C15" s="145" t="s">
        <v>179</v>
      </c>
    </row>
    <row r="16" spans="1:3">
      <c r="C16" s="145" t="s">
        <v>180</v>
      </c>
    </row>
    <row r="17" spans="3:3">
      <c r="C17" s="143" t="s">
        <v>204</v>
      </c>
    </row>
    <row r="18" spans="3:3">
      <c r="C18" s="146" t="s">
        <v>178</v>
      </c>
    </row>
    <row r="19" spans="3:3">
      <c r="C19" s="145" t="s">
        <v>181</v>
      </c>
    </row>
    <row r="20" spans="3:3">
      <c r="C20" s="143" t="s">
        <v>182</v>
      </c>
    </row>
    <row r="21" spans="3:3">
      <c r="C21" s="146" t="s">
        <v>178</v>
      </c>
    </row>
    <row r="22" spans="3:3">
      <c r="C22" s="145" t="s">
        <v>183</v>
      </c>
    </row>
    <row r="23" spans="3:3" ht="27.6">
      <c r="C23" s="145" t="s">
        <v>184</v>
      </c>
    </row>
    <row r="24" spans="3:3" ht="28.8">
      <c r="C24" s="143" t="s">
        <v>185</v>
      </c>
    </row>
    <row r="25" spans="3:3">
      <c r="C25" s="146" t="s">
        <v>178</v>
      </c>
    </row>
    <row r="26" spans="3:3" ht="27.6">
      <c r="C26" s="145" t="s">
        <v>186</v>
      </c>
    </row>
    <row r="27" spans="3:3" ht="28.8">
      <c r="C27" s="143" t="s">
        <v>187</v>
      </c>
    </row>
    <row r="28" spans="3:3">
      <c r="C28" s="146" t="s">
        <v>178</v>
      </c>
    </row>
    <row r="29" spans="3:3">
      <c r="C29" s="145" t="s">
        <v>188</v>
      </c>
    </row>
    <row r="30" spans="3:3">
      <c r="C30" s="145" t="s">
        <v>189</v>
      </c>
    </row>
    <row r="31" spans="3:3">
      <c r="C31" s="145" t="s">
        <v>190</v>
      </c>
    </row>
    <row r="32" spans="3:3" ht="43.2">
      <c r="C32" s="143" t="s">
        <v>191</v>
      </c>
    </row>
    <row r="33" spans="1:3">
      <c r="C33" s="146" t="s">
        <v>178</v>
      </c>
    </row>
    <row r="34" spans="1:3">
      <c r="C34" s="145" t="s">
        <v>192</v>
      </c>
    </row>
    <row r="35" spans="1:3">
      <c r="C35" s="145" t="s">
        <v>193</v>
      </c>
    </row>
    <row r="37" spans="1:3" ht="18">
      <c r="A37" s="138" t="s">
        <v>205</v>
      </c>
    </row>
    <row r="38" spans="1:3" ht="8.25" customHeight="1">
      <c r="A38" s="147"/>
    </row>
    <row r="39" spans="1:3" ht="63.6" customHeight="1">
      <c r="C39" s="148" t="s">
        <v>249</v>
      </c>
    </row>
    <row r="41" spans="1:3" ht="15.6">
      <c r="C41" s="141" t="s">
        <v>194</v>
      </c>
    </row>
    <row r="42" spans="1:3" ht="6.75" customHeight="1">
      <c r="C42" s="136"/>
    </row>
    <row r="43" spans="1:3">
      <c r="B43" s="149" t="s">
        <v>195</v>
      </c>
      <c r="C43" s="150" t="s">
        <v>196</v>
      </c>
    </row>
    <row r="44" spans="1:3" ht="142.80000000000001" customHeight="1">
      <c r="C44" s="210" t="s">
        <v>392</v>
      </c>
    </row>
    <row r="46" spans="1:3">
      <c r="B46" s="149" t="s">
        <v>197</v>
      </c>
      <c r="C46" s="150" t="s">
        <v>198</v>
      </c>
    </row>
    <row r="47" spans="1:3" ht="72">
      <c r="C47" s="169" t="s">
        <v>206</v>
      </c>
    </row>
    <row r="48" spans="1:3">
      <c r="C48" s="152" t="s">
        <v>207</v>
      </c>
    </row>
    <row r="49" spans="2:5" ht="28.8">
      <c r="C49" s="169" t="s">
        <v>253</v>
      </c>
    </row>
    <row r="50" spans="2:5">
      <c r="E50" s="151"/>
    </row>
    <row r="51" spans="2:5">
      <c r="B51" s="149" t="s">
        <v>199</v>
      </c>
      <c r="C51" s="150" t="s">
        <v>201</v>
      </c>
    </row>
    <row r="52" spans="2:5" ht="28.8">
      <c r="C52" s="135" t="s">
        <v>202</v>
      </c>
    </row>
    <row r="54" spans="2:5">
      <c r="B54" s="149" t="s">
        <v>200</v>
      </c>
      <c r="C54" s="150" t="s">
        <v>209</v>
      </c>
    </row>
    <row r="55" spans="2:5" ht="28.8">
      <c r="C55" s="135" t="s">
        <v>210</v>
      </c>
    </row>
  </sheetData>
  <sheetProtection sheet="1" objects="1" scenarios="1"/>
  <hyperlinks>
    <hyperlink ref="A7" location="'ISA mémo'!A1" display="ISA mémo" xr:uid="{96746D53-1AE2-445C-83A6-1AC35325D8FD}"/>
    <hyperlink ref="A37" location="'PAS Achats'!A1" display="PAS Achats" xr:uid="{5BDDA88D-7143-4E5E-9976-C06ABE539A29}"/>
    <hyperlink ref="C48" location="'Ecart acceptable'!A1" display="'Ecart acceptable'!A1" xr:uid="{2AE2FA45-FF01-407F-AFF9-3737C679A19A}"/>
  </hyperlinks>
  <printOptions horizontalCentered="1"/>
  <pageMargins left="0.19685039370078741" right="0.19685039370078741" top="0.39370078740157483" bottom="0.59055118110236227" header="0.19685039370078741" footer="0.19685039370078741"/>
  <pageSetup paperSize="9" scale="63" orientation="portrait" horizontalDpi="300" verticalDpi="0" r:id="rId1"/>
  <headerFooter>
    <oddFooter>&amp;L&amp;F- &amp;A&amp;C&amp;P/&amp;N&amp;R&amp;D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8461B-3C8C-434A-B0C9-D93DFD0B933E}">
  <sheetPr>
    <pageSetUpPr fitToPage="1"/>
  </sheetPr>
  <dimension ref="A1:Y42"/>
  <sheetViews>
    <sheetView showGridLines="0" zoomScale="80" zoomScaleNormal="80" workbookViewId="0">
      <selection activeCell="U16" sqref="U16"/>
    </sheetView>
  </sheetViews>
  <sheetFormatPr defaultColWidth="11.44140625" defaultRowHeight="14.4"/>
  <cols>
    <col min="1" max="1" width="17.44140625" style="137" customWidth="1"/>
    <col min="2" max="16384" width="11.44140625" style="137"/>
  </cols>
  <sheetData>
    <row r="1" spans="1:19" s="156" customFormat="1" ht="65.25" customHeight="1">
      <c r="A1" s="153" t="s">
        <v>211</v>
      </c>
      <c r="B1" s="211" t="s">
        <v>212</v>
      </c>
      <c r="C1" s="211"/>
      <c r="D1" s="211"/>
      <c r="E1" s="211"/>
      <c r="F1" s="211"/>
      <c r="G1" s="211"/>
      <c r="H1" s="211"/>
      <c r="I1" s="211"/>
      <c r="J1" s="211"/>
      <c r="K1" s="154"/>
      <c r="L1" s="211" t="s">
        <v>213</v>
      </c>
      <c r="M1" s="211"/>
      <c r="N1" s="211"/>
      <c r="O1" s="211"/>
      <c r="P1" s="211"/>
      <c r="Q1" s="211"/>
      <c r="R1" s="211"/>
      <c r="S1" s="155"/>
    </row>
    <row r="17" spans="1:25" ht="15" thickBot="1"/>
    <row r="18" spans="1:25" ht="15" thickTop="1">
      <c r="A18" s="157"/>
      <c r="B18" s="158"/>
      <c r="C18" s="158"/>
      <c r="D18" s="158"/>
      <c r="E18" s="158"/>
      <c r="F18" s="158"/>
      <c r="G18" s="158"/>
      <c r="H18" s="158"/>
      <c r="I18" s="158"/>
      <c r="J18" s="158"/>
      <c r="K18" s="158"/>
      <c r="L18" s="158"/>
      <c r="M18" s="158"/>
      <c r="N18" s="158"/>
      <c r="O18" s="158"/>
      <c r="P18" s="158"/>
      <c r="Q18" s="158"/>
      <c r="R18" s="159"/>
    </row>
    <row r="20" spans="1:25" s="156" customFormat="1" ht="30.75" customHeight="1">
      <c r="A20" s="212" t="s">
        <v>214</v>
      </c>
      <c r="B20" s="215" t="s">
        <v>215</v>
      </c>
      <c r="C20" s="215"/>
      <c r="D20" s="215"/>
      <c r="E20" s="215"/>
      <c r="F20" s="215"/>
      <c r="G20" s="215"/>
      <c r="H20" s="215"/>
      <c r="I20" s="215"/>
      <c r="J20" s="215"/>
      <c r="K20" s="154"/>
      <c r="L20" s="216" t="s">
        <v>216</v>
      </c>
      <c r="M20" s="217"/>
      <c r="N20" s="217"/>
      <c r="O20" s="217"/>
      <c r="P20" s="217"/>
      <c r="Q20" s="217"/>
      <c r="R20" s="218"/>
      <c r="S20" s="155"/>
    </row>
    <row r="21" spans="1:25" s="156" customFormat="1" ht="30" customHeight="1">
      <c r="A21" s="213"/>
      <c r="B21" s="160"/>
      <c r="C21" s="225" t="s">
        <v>217</v>
      </c>
      <c r="D21" s="225"/>
      <c r="E21" s="225"/>
      <c r="F21" s="225"/>
      <c r="G21" s="225"/>
      <c r="H21" s="225"/>
      <c r="I21" s="225"/>
      <c r="J21" s="226"/>
      <c r="K21" s="154"/>
      <c r="L21" s="219"/>
      <c r="M21" s="220"/>
      <c r="N21" s="220"/>
      <c r="O21" s="220"/>
      <c r="P21" s="220"/>
      <c r="Q21" s="220"/>
      <c r="R21" s="221"/>
      <c r="S21" s="155"/>
    </row>
    <row r="22" spans="1:25" s="156" customFormat="1" ht="29.25" customHeight="1">
      <c r="A22" s="213"/>
      <c r="B22" s="160"/>
      <c r="C22" s="225" t="s">
        <v>218</v>
      </c>
      <c r="D22" s="225"/>
      <c r="E22" s="225"/>
      <c r="F22" s="225"/>
      <c r="G22" s="225"/>
      <c r="H22" s="225"/>
      <c r="I22" s="225"/>
      <c r="J22" s="226"/>
      <c r="K22" s="154"/>
      <c r="L22" s="219"/>
      <c r="M22" s="220"/>
      <c r="N22" s="220"/>
      <c r="O22" s="220"/>
      <c r="P22" s="220"/>
      <c r="Q22" s="220"/>
      <c r="R22" s="221"/>
      <c r="S22" s="155"/>
    </row>
    <row r="23" spans="1:25" s="156" customFormat="1" ht="30" customHeight="1">
      <c r="A23" s="214"/>
      <c r="B23" s="161"/>
      <c r="C23" s="227" t="s">
        <v>219</v>
      </c>
      <c r="D23" s="227"/>
      <c r="E23" s="227"/>
      <c r="F23" s="227"/>
      <c r="G23" s="227"/>
      <c r="H23" s="227"/>
      <c r="I23" s="227"/>
      <c r="J23" s="228"/>
      <c r="K23" s="154"/>
      <c r="L23" s="222"/>
      <c r="M23" s="223"/>
      <c r="N23" s="223"/>
      <c r="O23" s="223"/>
      <c r="P23" s="223"/>
      <c r="Q23" s="223"/>
      <c r="R23" s="224"/>
      <c r="S23" s="155"/>
    </row>
    <row r="25" spans="1:25" s="156" customFormat="1" ht="48.75" customHeight="1">
      <c r="A25" s="247" t="s">
        <v>220</v>
      </c>
      <c r="B25" s="248" t="s">
        <v>221</v>
      </c>
      <c r="C25" s="249"/>
      <c r="D25" s="249"/>
      <c r="E25" s="249"/>
      <c r="F25" s="249"/>
      <c r="G25" s="249"/>
      <c r="H25" s="249"/>
      <c r="I25" s="249"/>
      <c r="J25" s="250"/>
      <c r="T25" s="236" t="s">
        <v>222</v>
      </c>
      <c r="U25" s="236"/>
      <c r="V25" s="236"/>
      <c r="W25" s="236"/>
      <c r="X25" s="236"/>
      <c r="Y25" s="236"/>
    </row>
    <row r="26" spans="1:25" s="156" customFormat="1" ht="64.5" customHeight="1">
      <c r="A26" s="247"/>
      <c r="B26" s="162"/>
      <c r="C26" s="225" t="s">
        <v>223</v>
      </c>
      <c r="D26" s="225"/>
      <c r="E26" s="225"/>
      <c r="F26" s="225"/>
      <c r="G26" s="225"/>
      <c r="H26" s="225"/>
      <c r="I26" s="225"/>
      <c r="J26" s="226"/>
      <c r="L26" s="211" t="s">
        <v>224</v>
      </c>
      <c r="M26" s="237"/>
      <c r="N26" s="237"/>
      <c r="O26" s="237"/>
      <c r="P26" s="237"/>
      <c r="Q26" s="237"/>
      <c r="R26" s="237"/>
      <c r="S26" s="163"/>
      <c r="T26" s="238" t="s">
        <v>225</v>
      </c>
      <c r="U26" s="239"/>
      <c r="V26" s="239"/>
      <c r="W26" s="239"/>
      <c r="X26" s="239"/>
      <c r="Y26" s="240"/>
    </row>
    <row r="27" spans="1:25" s="156" customFormat="1" ht="65.25" customHeight="1">
      <c r="A27" s="247"/>
      <c r="B27" s="162"/>
      <c r="C27" s="225" t="s">
        <v>226</v>
      </c>
      <c r="D27" s="225"/>
      <c r="E27" s="225"/>
      <c r="F27" s="225"/>
      <c r="G27" s="225"/>
      <c r="H27" s="225"/>
      <c r="I27" s="225"/>
      <c r="J27" s="226"/>
      <c r="L27" s="211" t="s">
        <v>227</v>
      </c>
      <c r="M27" s="211"/>
      <c r="N27" s="211"/>
      <c r="O27" s="211"/>
      <c r="P27" s="211"/>
      <c r="Q27" s="211"/>
      <c r="R27" s="211"/>
      <c r="S27" s="164"/>
      <c r="T27" s="241"/>
      <c r="U27" s="242"/>
      <c r="V27" s="242"/>
      <c r="W27" s="242"/>
      <c r="X27" s="242"/>
      <c r="Y27" s="243"/>
    </row>
    <row r="28" spans="1:25" s="156" customFormat="1" ht="63" customHeight="1">
      <c r="A28" s="247"/>
      <c r="B28" s="162"/>
      <c r="C28" s="225" t="s">
        <v>228</v>
      </c>
      <c r="D28" s="225"/>
      <c r="E28" s="225"/>
      <c r="F28" s="225"/>
      <c r="G28" s="225"/>
      <c r="H28" s="225"/>
      <c r="I28" s="225"/>
      <c r="J28" s="226"/>
      <c r="L28" s="211" t="s">
        <v>229</v>
      </c>
      <c r="M28" s="237"/>
      <c r="N28" s="237"/>
      <c r="O28" s="237"/>
      <c r="P28" s="237"/>
      <c r="Q28" s="237"/>
      <c r="R28" s="237"/>
      <c r="S28" s="163"/>
      <c r="T28" s="241"/>
      <c r="U28" s="242"/>
      <c r="V28" s="242"/>
      <c r="W28" s="242"/>
      <c r="X28" s="242"/>
      <c r="Y28" s="243"/>
    </row>
    <row r="29" spans="1:25" s="156" customFormat="1" ht="47.25" customHeight="1">
      <c r="A29" s="247"/>
      <c r="B29" s="165"/>
      <c r="C29" s="227" t="s">
        <v>230</v>
      </c>
      <c r="D29" s="227"/>
      <c r="E29" s="227"/>
      <c r="F29" s="227"/>
      <c r="G29" s="227"/>
      <c r="H29" s="227"/>
      <c r="I29" s="227"/>
      <c r="J29" s="228"/>
      <c r="L29" s="211" t="s">
        <v>231</v>
      </c>
      <c r="M29" s="237"/>
      <c r="N29" s="237"/>
      <c r="O29" s="237"/>
      <c r="P29" s="237"/>
      <c r="Q29" s="237"/>
      <c r="R29" s="237"/>
      <c r="S29" s="163"/>
      <c r="T29" s="244"/>
      <c r="U29" s="245"/>
      <c r="V29" s="245"/>
      <c r="W29" s="245"/>
      <c r="X29" s="245"/>
      <c r="Y29" s="246"/>
    </row>
    <row r="31" spans="1:25" ht="51" customHeight="1">
      <c r="A31" s="247" t="s">
        <v>232</v>
      </c>
      <c r="B31" s="248" t="s">
        <v>233</v>
      </c>
      <c r="C31" s="249"/>
      <c r="D31" s="249"/>
      <c r="E31" s="249"/>
      <c r="F31" s="249"/>
      <c r="G31" s="249"/>
      <c r="H31" s="249"/>
      <c r="I31" s="249"/>
      <c r="J31" s="250"/>
      <c r="K31" s="156"/>
      <c r="L31" s="156"/>
      <c r="M31" s="156"/>
      <c r="N31" s="156"/>
      <c r="O31" s="156"/>
      <c r="P31" s="156"/>
      <c r="Q31" s="156"/>
      <c r="R31" s="156"/>
    </row>
    <row r="32" spans="1:25" ht="30.75" customHeight="1">
      <c r="A32" s="247"/>
      <c r="B32" s="162"/>
      <c r="C32" s="265" t="s">
        <v>234</v>
      </c>
      <c r="D32" s="265"/>
      <c r="E32" s="265"/>
      <c r="F32" s="265"/>
      <c r="G32" s="265"/>
      <c r="H32" s="265"/>
      <c r="I32" s="265"/>
      <c r="J32" s="266"/>
      <c r="K32" s="156"/>
      <c r="L32" s="216" t="s">
        <v>235</v>
      </c>
      <c r="M32" s="229"/>
      <c r="N32" s="229"/>
      <c r="O32" s="229"/>
      <c r="P32" s="229"/>
      <c r="Q32" s="229"/>
      <c r="R32" s="230"/>
    </row>
    <row r="33" spans="1:18" ht="27.75" customHeight="1">
      <c r="A33" s="247"/>
      <c r="B33" s="165"/>
      <c r="C33" s="234" t="s">
        <v>236</v>
      </c>
      <c r="D33" s="234"/>
      <c r="E33" s="234"/>
      <c r="F33" s="234"/>
      <c r="G33" s="234"/>
      <c r="H33" s="234"/>
      <c r="I33" s="234"/>
      <c r="J33" s="235"/>
      <c r="K33" s="156"/>
      <c r="L33" s="231"/>
      <c r="M33" s="232"/>
      <c r="N33" s="232"/>
      <c r="O33" s="232"/>
      <c r="P33" s="232"/>
      <c r="Q33" s="232"/>
      <c r="R33" s="233"/>
    </row>
    <row r="35" spans="1:18" s="156" customFormat="1" ht="16.5" customHeight="1">
      <c r="A35" s="212" t="s">
        <v>237</v>
      </c>
      <c r="B35" s="255" t="s">
        <v>238</v>
      </c>
      <c r="C35" s="256"/>
      <c r="D35" s="256"/>
      <c r="E35" s="256"/>
      <c r="F35" s="256"/>
      <c r="G35" s="256"/>
      <c r="H35" s="256"/>
      <c r="I35" s="256"/>
      <c r="J35" s="257"/>
    </row>
    <row r="36" spans="1:18" s="156" customFormat="1">
      <c r="A36" s="253"/>
      <c r="B36" s="258" t="s">
        <v>239</v>
      </c>
      <c r="C36" s="259"/>
      <c r="D36" s="259"/>
      <c r="E36" s="259"/>
      <c r="F36" s="259"/>
      <c r="G36" s="259"/>
      <c r="H36" s="259"/>
      <c r="I36" s="259"/>
      <c r="J36" s="260"/>
    </row>
    <row r="37" spans="1:18" s="156" customFormat="1">
      <c r="A37" s="254"/>
      <c r="B37" s="261" t="s">
        <v>240</v>
      </c>
      <c r="C37" s="262"/>
      <c r="D37" s="262"/>
      <c r="E37" s="262"/>
      <c r="F37" s="262"/>
      <c r="G37" s="262"/>
      <c r="H37" s="262"/>
      <c r="I37" s="262"/>
      <c r="J37" s="263"/>
    </row>
    <row r="38" spans="1:18" s="156" customFormat="1"/>
    <row r="39" spans="1:18" s="156" customFormat="1">
      <c r="A39" s="166" t="s">
        <v>241</v>
      </c>
      <c r="B39" s="264" t="s">
        <v>242</v>
      </c>
      <c r="C39" s="264"/>
      <c r="D39" s="264"/>
      <c r="E39" s="264"/>
      <c r="F39" s="264"/>
      <c r="G39" s="264"/>
      <c r="H39" s="264"/>
      <c r="I39" s="264"/>
      <c r="J39" s="264"/>
    </row>
    <row r="40" spans="1:18" s="156" customFormat="1">
      <c r="A40" s="167" t="s">
        <v>243</v>
      </c>
      <c r="B40" s="251" t="s">
        <v>244</v>
      </c>
      <c r="C40" s="251"/>
      <c r="D40" s="251"/>
      <c r="E40" s="251"/>
      <c r="F40" s="251"/>
      <c r="G40" s="251"/>
      <c r="H40" s="251"/>
      <c r="I40" s="251"/>
      <c r="J40" s="251"/>
    </row>
    <row r="41" spans="1:18" s="156" customFormat="1">
      <c r="A41" s="167" t="s">
        <v>245</v>
      </c>
      <c r="B41" s="251" t="s">
        <v>246</v>
      </c>
      <c r="C41" s="251"/>
      <c r="D41" s="251"/>
      <c r="E41" s="251"/>
      <c r="F41" s="251"/>
      <c r="G41" s="251"/>
      <c r="H41" s="251"/>
      <c r="I41" s="251"/>
      <c r="J41" s="251"/>
    </row>
    <row r="42" spans="1:18" s="156" customFormat="1">
      <c r="A42" s="168" t="s">
        <v>247</v>
      </c>
      <c r="B42" s="252" t="s">
        <v>248</v>
      </c>
      <c r="C42" s="252"/>
      <c r="D42" s="252"/>
      <c r="E42" s="252"/>
      <c r="F42" s="252"/>
      <c r="G42" s="252"/>
      <c r="H42" s="252"/>
      <c r="I42" s="252"/>
      <c r="J42" s="252"/>
    </row>
  </sheetData>
  <sheetProtection sheet="1" objects="1" scenarios="1"/>
  <mergeCells count="33">
    <mergeCell ref="A25:A29"/>
    <mergeCell ref="B25:J25"/>
    <mergeCell ref="B41:J41"/>
    <mergeCell ref="B42:J42"/>
    <mergeCell ref="A35:A37"/>
    <mergeCell ref="B35:J35"/>
    <mergeCell ref="B36:J36"/>
    <mergeCell ref="B37:J37"/>
    <mergeCell ref="B39:J39"/>
    <mergeCell ref="B40:J40"/>
    <mergeCell ref="A31:A33"/>
    <mergeCell ref="B31:J31"/>
    <mergeCell ref="C32:J32"/>
    <mergeCell ref="L32:R33"/>
    <mergeCell ref="C33:J33"/>
    <mergeCell ref="T25:Y25"/>
    <mergeCell ref="C26:J26"/>
    <mergeCell ref="L26:R26"/>
    <mergeCell ref="T26:Y29"/>
    <mergeCell ref="C27:J27"/>
    <mergeCell ref="L27:R27"/>
    <mergeCell ref="C28:J28"/>
    <mergeCell ref="L28:R28"/>
    <mergeCell ref="C29:J29"/>
    <mergeCell ref="L29:R29"/>
    <mergeCell ref="B1:J1"/>
    <mergeCell ref="L1:R1"/>
    <mergeCell ref="A20:A23"/>
    <mergeCell ref="B20:J20"/>
    <mergeCell ref="L20:R23"/>
    <mergeCell ref="C21:J21"/>
    <mergeCell ref="C22:J22"/>
    <mergeCell ref="C23:J23"/>
  </mergeCells>
  <printOptions horizontalCentered="1"/>
  <pageMargins left="0.19685039370078741" right="0.19685039370078741" top="0.19685039370078741" bottom="0.59055118110236227" header="0.19685039370078741" footer="0.19685039370078741"/>
  <pageSetup paperSize="9" scale="50" orientation="landscape" horizontalDpi="300" verticalDpi="0" r:id="rId1"/>
  <headerFooter>
    <oddFooter>&amp;L&amp;F - &amp;A&amp;C&amp;P/&amp;N&amp;R&amp;D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T233"/>
  <sheetViews>
    <sheetView showGridLines="0" showZeros="0" zoomScale="80" zoomScaleNormal="80" workbookViewId="0">
      <pane ySplit="22" topLeftCell="A38" activePane="bottomLeft" state="frozen"/>
      <selection pane="bottomLeft" activeCell="B27" sqref="B27"/>
    </sheetView>
  </sheetViews>
  <sheetFormatPr defaultColWidth="9.33203125" defaultRowHeight="11.4" outlineLevelRow="1"/>
  <cols>
    <col min="1" max="1" width="17.6640625" style="3" customWidth="1"/>
    <col min="2" max="2" width="34.109375" style="3" bestFit="1" customWidth="1"/>
    <col min="3" max="3" width="15" style="3" bestFit="1" customWidth="1"/>
    <col min="4" max="5" width="14.5546875" style="3" bestFit="1" customWidth="1"/>
    <col min="6" max="6" width="16" style="3" bestFit="1" customWidth="1"/>
    <col min="7" max="8" width="12.44140625" style="3" customWidth="1"/>
    <col min="9" max="9" width="14.5546875" style="3" bestFit="1" customWidth="1"/>
    <col min="10" max="10" width="10.88671875" style="5" customWidth="1"/>
    <col min="11" max="11" width="8.5546875" style="6" bestFit="1" customWidth="1"/>
    <col min="12" max="12" width="10.44140625" style="3" customWidth="1"/>
    <col min="13" max="13" width="12.33203125" style="3" customWidth="1"/>
    <col min="14" max="14" width="61.88671875" style="7" customWidth="1"/>
    <col min="15" max="16384" width="9.33203125" style="3"/>
  </cols>
  <sheetData>
    <row r="1" spans="1:15" s="188" customFormat="1" ht="15" customHeight="1">
      <c r="A1" s="190" t="s">
        <v>254</v>
      </c>
      <c r="B1" s="279"/>
      <c r="C1" s="279"/>
      <c r="D1" s="279"/>
      <c r="E1" s="194"/>
      <c r="F1" s="191" t="s">
        <v>255</v>
      </c>
      <c r="G1" s="275"/>
      <c r="H1" s="276"/>
    </row>
    <row r="2" spans="1:15" s="188" customFormat="1" ht="15" customHeight="1">
      <c r="A2" s="192" t="s">
        <v>256</v>
      </c>
      <c r="B2" s="198">
        <v>44196</v>
      </c>
      <c r="C2" s="193"/>
      <c r="D2" s="193"/>
      <c r="E2" s="193"/>
      <c r="F2" s="189" t="s">
        <v>257</v>
      </c>
      <c r="G2" s="277"/>
      <c r="H2" s="278"/>
    </row>
    <row r="4" spans="1:15" s="132" customFormat="1" ht="29.4" customHeight="1" outlineLevel="1">
      <c r="B4" s="280" t="s">
        <v>203</v>
      </c>
      <c r="C4" s="281"/>
      <c r="D4" s="281"/>
      <c r="E4" s="281"/>
      <c r="F4" s="281"/>
    </row>
    <row r="5" spans="1:15" s="132" customFormat="1" ht="14.4" outlineLevel="1"/>
    <row r="6" spans="1:15" ht="24" outlineLevel="1">
      <c r="A6" s="132"/>
      <c r="B6" s="2"/>
      <c r="C6" s="199" t="s">
        <v>52</v>
      </c>
      <c r="D6" s="200" t="s">
        <v>54</v>
      </c>
      <c r="E6" s="201" t="s">
        <v>55</v>
      </c>
      <c r="G6" s="61"/>
      <c r="I6" s="61"/>
      <c r="J6" s="129" t="s">
        <v>54</v>
      </c>
      <c r="K6" s="129" t="s">
        <v>53</v>
      </c>
      <c r="M6" s="4"/>
      <c r="N6" s="4"/>
    </row>
    <row r="7" spans="1:15" ht="14.4" outlineLevel="1">
      <c r="A7" s="132"/>
      <c r="B7" s="196" t="s">
        <v>72</v>
      </c>
      <c r="C7" s="170">
        <v>0.03</v>
      </c>
      <c r="D7" s="173">
        <f>-ROUND(C7*SUM(H207:H208),-3)</f>
        <v>128000</v>
      </c>
      <c r="E7" s="174" t="s">
        <v>56</v>
      </c>
      <c r="G7" s="84" t="s">
        <v>166</v>
      </c>
      <c r="H7" s="79"/>
      <c r="I7" s="207"/>
      <c r="J7" s="127">
        <f>+ROUND(K7*D8,-3)</f>
        <v>26000</v>
      </c>
      <c r="K7" s="175">
        <v>0.25</v>
      </c>
      <c r="L7" s="131" t="s">
        <v>165</v>
      </c>
      <c r="N7" s="3"/>
    </row>
    <row r="8" spans="1:15" ht="14.4" outlineLevel="1">
      <c r="A8" s="132"/>
      <c r="B8" s="197" t="s">
        <v>48</v>
      </c>
      <c r="C8" s="171">
        <v>0.8</v>
      </c>
      <c r="D8" s="80">
        <f>ROUND(D7*C8,-3)</f>
        <v>102000</v>
      </c>
      <c r="E8" s="81"/>
      <c r="G8" s="269" t="s">
        <v>167</v>
      </c>
      <c r="H8" s="270"/>
      <c r="I8" s="206"/>
      <c r="J8" s="202"/>
      <c r="K8" s="203"/>
      <c r="L8" s="128"/>
      <c r="N8" s="3"/>
    </row>
    <row r="9" spans="1:15" ht="12" outlineLevel="1">
      <c r="A9" s="8"/>
      <c r="B9" s="78" t="s">
        <v>73</v>
      </c>
      <c r="C9" s="172">
        <v>0.05</v>
      </c>
      <c r="D9" s="82">
        <f>+D7*C9</f>
        <v>6400</v>
      </c>
      <c r="E9" s="83"/>
      <c r="G9" s="271"/>
      <c r="H9" s="272"/>
      <c r="I9" s="204"/>
      <c r="J9" s="204"/>
      <c r="K9" s="205"/>
      <c r="L9" s="6"/>
      <c r="N9" s="3"/>
    </row>
    <row r="10" spans="1:15" outlineLevel="1">
      <c r="A10" s="1"/>
      <c r="B10" s="1"/>
      <c r="C10" s="9"/>
      <c r="D10" s="1"/>
      <c r="E10" s="1"/>
      <c r="F10" s="1"/>
      <c r="G10" s="1"/>
      <c r="H10" s="1"/>
    </row>
    <row r="11" spans="1:15" outlineLevel="1">
      <c r="A11" s="1"/>
      <c r="B11" s="1"/>
      <c r="C11" s="9"/>
      <c r="D11" s="1"/>
      <c r="E11" s="1"/>
      <c r="F11" s="1"/>
      <c r="G11" s="1"/>
      <c r="H11" s="1"/>
    </row>
    <row r="12" spans="1:15" ht="12">
      <c r="A12" s="124" t="s">
        <v>61</v>
      </c>
      <c r="B12" s="124"/>
      <c r="C12" s="124"/>
      <c r="D12" s="124"/>
      <c r="E12" s="124"/>
      <c r="F12" s="124"/>
      <c r="G12" s="124"/>
      <c r="H12" s="1"/>
      <c r="I12" s="9"/>
      <c r="J12" s="10"/>
      <c r="K12" s="11"/>
      <c r="L12" s="9"/>
      <c r="M12" s="9"/>
      <c r="N12" s="12"/>
      <c r="O12" s="1"/>
    </row>
    <row r="13" spans="1:15" s="18" customFormat="1" ht="24">
      <c r="A13" s="85"/>
      <c r="B13" s="282" t="s">
        <v>63</v>
      </c>
      <c r="C13" s="282"/>
      <c r="D13" s="282"/>
      <c r="E13" s="86" t="s">
        <v>168</v>
      </c>
      <c r="F13" s="86" t="s">
        <v>169</v>
      </c>
      <c r="G13" s="87" t="s">
        <v>62</v>
      </c>
      <c r="H13" s="13"/>
      <c r="I13" s="14"/>
      <c r="J13" s="15"/>
      <c r="K13" s="16"/>
      <c r="L13" s="14"/>
      <c r="M13" s="14"/>
      <c r="N13" s="17"/>
      <c r="O13" s="13"/>
    </row>
    <row r="14" spans="1:15" s="18" customFormat="1" ht="6" hidden="1" customHeight="1">
      <c r="A14" s="62"/>
      <c r="B14" s="63"/>
      <c r="C14" s="63"/>
      <c r="D14" s="63"/>
      <c r="E14" s="64"/>
      <c r="F14" s="64"/>
      <c r="G14" s="65"/>
      <c r="H14" s="13"/>
      <c r="I14" s="14"/>
      <c r="J14" s="15"/>
      <c r="K14" s="16"/>
      <c r="L14" s="14"/>
      <c r="M14" s="14"/>
      <c r="N14" s="17"/>
      <c r="O14" s="13"/>
    </row>
    <row r="15" spans="1:15">
      <c r="A15" s="66" t="s">
        <v>57</v>
      </c>
      <c r="B15" s="283" t="s">
        <v>64</v>
      </c>
      <c r="C15" s="283"/>
      <c r="D15" s="283"/>
      <c r="E15" s="176">
        <v>34</v>
      </c>
      <c r="F15" s="177">
        <v>30</v>
      </c>
      <c r="G15" s="178">
        <f>+IFERROR(F15/E15-1,)</f>
        <v>-0.11764705882352944</v>
      </c>
      <c r="H15" s="1"/>
      <c r="I15" s="9"/>
      <c r="J15" s="10"/>
      <c r="K15" s="11"/>
      <c r="L15" s="9"/>
      <c r="M15" s="9"/>
      <c r="N15" s="12"/>
      <c r="O15" s="1"/>
    </row>
    <row r="16" spans="1:15">
      <c r="A16" s="66" t="s">
        <v>58</v>
      </c>
      <c r="B16" s="283" t="s">
        <v>65</v>
      </c>
      <c r="C16" s="283"/>
      <c r="D16" s="283"/>
      <c r="E16" s="176">
        <f>-D131</f>
        <v>5627000</v>
      </c>
      <c r="F16" s="177">
        <f>-I131</f>
        <v>4277000</v>
      </c>
      <c r="G16" s="178">
        <f t="shared" ref="G16:G19" si="0">+IFERROR(F16/E16-1,)</f>
        <v>-0.23991469699662338</v>
      </c>
      <c r="H16" s="1"/>
      <c r="I16" s="9"/>
      <c r="J16" s="10"/>
      <c r="K16" s="11"/>
      <c r="L16" s="9"/>
      <c r="M16" s="9"/>
      <c r="N16" s="12"/>
      <c r="O16" s="1"/>
    </row>
    <row r="17" spans="1:16">
      <c r="A17" s="66" t="s">
        <v>59</v>
      </c>
      <c r="B17" s="283" t="s">
        <v>66</v>
      </c>
      <c r="C17" s="283"/>
      <c r="D17" s="283"/>
      <c r="E17" s="176">
        <v>1000</v>
      </c>
      <c r="F17" s="176">
        <v>900</v>
      </c>
      <c r="G17" s="178">
        <f t="shared" si="0"/>
        <v>-9.9999999999999978E-2</v>
      </c>
      <c r="H17" s="1"/>
      <c r="I17" s="9"/>
      <c r="J17" s="10"/>
      <c r="K17" s="11"/>
      <c r="L17" s="9"/>
      <c r="M17" s="9"/>
      <c r="N17" s="12"/>
      <c r="O17" s="1"/>
    </row>
    <row r="18" spans="1:16">
      <c r="A18" s="66" t="s">
        <v>60</v>
      </c>
      <c r="B18" s="179" t="s">
        <v>82</v>
      </c>
      <c r="C18" s="179"/>
      <c r="D18" s="179"/>
      <c r="E18" s="176">
        <v>109.53</v>
      </c>
      <c r="F18" s="176">
        <v>110.88</v>
      </c>
      <c r="G18" s="178">
        <f t="shared" si="0"/>
        <v>1.2325390304026351E-2</v>
      </c>
      <c r="H18" s="1"/>
      <c r="I18" s="9"/>
      <c r="J18" s="10"/>
      <c r="K18" s="11"/>
      <c r="L18" s="9"/>
      <c r="M18" s="9"/>
      <c r="N18" s="12"/>
      <c r="O18" s="1"/>
    </row>
    <row r="19" spans="1:16" ht="6" customHeight="1">
      <c r="A19" s="67"/>
      <c r="B19" s="287"/>
      <c r="C19" s="287"/>
      <c r="D19" s="287"/>
      <c r="E19" s="180"/>
      <c r="F19" s="180"/>
      <c r="G19" s="181">
        <f t="shared" si="0"/>
        <v>0</v>
      </c>
      <c r="H19" s="19"/>
      <c r="I19" s="9"/>
      <c r="J19" s="10"/>
      <c r="K19" s="11"/>
      <c r="L19" s="9"/>
      <c r="M19" s="9"/>
      <c r="N19" s="12"/>
      <c r="O19" s="1"/>
    </row>
    <row r="20" spans="1:16">
      <c r="A20" s="31"/>
      <c r="B20" s="31"/>
      <c r="C20" s="31"/>
      <c r="D20" s="31"/>
      <c r="E20" s="1"/>
      <c r="F20" s="1"/>
      <c r="G20" s="1"/>
      <c r="H20" s="1"/>
      <c r="I20" s="9"/>
      <c r="J20" s="10"/>
      <c r="K20" s="11"/>
      <c r="L20" s="9"/>
      <c r="M20" s="9"/>
      <c r="N20" s="12"/>
      <c r="O20" s="1"/>
    </row>
    <row r="21" spans="1:16" s="20" customFormat="1" ht="39" customHeight="1">
      <c r="A21" s="273" t="s">
        <v>68</v>
      </c>
      <c r="B21" s="88" t="s">
        <v>69</v>
      </c>
      <c r="C21" s="88" t="s">
        <v>250</v>
      </c>
      <c r="D21" s="89" t="s">
        <v>52</v>
      </c>
      <c r="E21" s="88" t="s">
        <v>162</v>
      </c>
      <c r="F21" s="88" t="s">
        <v>67</v>
      </c>
      <c r="G21" s="88" t="s">
        <v>252</v>
      </c>
      <c r="H21" s="88" t="s">
        <v>251</v>
      </c>
      <c r="I21" s="89" t="s">
        <v>52</v>
      </c>
      <c r="J21" s="90" t="s">
        <v>71</v>
      </c>
      <c r="K21" s="91" t="s">
        <v>52</v>
      </c>
      <c r="L21" s="88" t="s">
        <v>70</v>
      </c>
      <c r="M21" s="88" t="s">
        <v>81</v>
      </c>
      <c r="N21" s="88" t="s">
        <v>208</v>
      </c>
      <c r="O21" s="97"/>
    </row>
    <row r="22" spans="1:16" s="20" customFormat="1" ht="12">
      <c r="A22" s="274"/>
      <c r="B22" s="92"/>
      <c r="C22" s="93">
        <f>+B2-365-1</f>
        <v>43830</v>
      </c>
      <c r="D22" s="94"/>
      <c r="E22" s="92"/>
      <c r="F22" s="92"/>
      <c r="G22" s="93">
        <f>+B2</f>
        <v>44196</v>
      </c>
      <c r="H22" s="93">
        <f>+B2</f>
        <v>44196</v>
      </c>
      <c r="I22" s="94"/>
      <c r="J22" s="95"/>
      <c r="K22" s="96"/>
      <c r="L22" s="92"/>
      <c r="M22" s="92"/>
      <c r="N22" s="96"/>
      <c r="O22" s="4"/>
    </row>
    <row r="23" spans="1:16" ht="12">
      <c r="A23" s="21">
        <v>0</v>
      </c>
      <c r="B23" s="22" t="s">
        <v>0</v>
      </c>
      <c r="C23" s="23" t="s">
        <v>0</v>
      </c>
      <c r="D23" s="24"/>
      <c r="E23" s="22"/>
      <c r="F23" s="25"/>
      <c r="G23" s="22"/>
      <c r="H23" s="26" t="s">
        <v>0</v>
      </c>
      <c r="I23" s="24"/>
      <c r="J23" s="27" t="s">
        <v>0</v>
      </c>
      <c r="K23" s="26" t="s">
        <v>0</v>
      </c>
      <c r="L23" s="26"/>
      <c r="M23" s="26"/>
      <c r="N23" s="28"/>
      <c r="O23" s="29"/>
      <c r="P23" s="29"/>
    </row>
    <row r="24" spans="1:16">
      <c r="A24" s="208" t="s">
        <v>258</v>
      </c>
      <c r="B24" s="182" t="s">
        <v>75</v>
      </c>
      <c r="C24" s="183">
        <v>190000</v>
      </c>
      <c r="D24" s="30">
        <f t="shared" ref="D24:D73" si="1">C24/$C$75</f>
        <v>9.9567626533697148E-2</v>
      </c>
      <c r="E24" s="31"/>
      <c r="F24" s="32">
        <f>IFERROR(VLOOKUP(E24,$A$15:$G$18,7,FALSE),)</f>
        <v>0</v>
      </c>
      <c r="G24" s="10">
        <f>+C24*(1+F24)</f>
        <v>190000</v>
      </c>
      <c r="H24" s="183">
        <v>190000</v>
      </c>
      <c r="I24" s="30">
        <f t="shared" ref="I24:I73" si="2">H24/$H$75</f>
        <v>0.11767944508121411</v>
      </c>
      <c r="J24" s="10">
        <f>+IFERROR(H24-C24,)</f>
        <v>0</v>
      </c>
      <c r="K24" s="33">
        <f>IFERROR(J24/C24,)</f>
        <v>0</v>
      </c>
      <c r="L24" s="10">
        <f>+H24-G24</f>
        <v>0</v>
      </c>
      <c r="M24" s="34" t="str">
        <f t="shared" ref="M24:M52" si="3">IF(ABS(L24)&gt;$J$7,"OUI","NON")</f>
        <v>NON</v>
      </c>
      <c r="N24" s="28"/>
      <c r="O24" s="1"/>
    </row>
    <row r="25" spans="1:16">
      <c r="A25" s="208" t="s">
        <v>259</v>
      </c>
      <c r="B25" s="182" t="s">
        <v>83</v>
      </c>
      <c r="C25" s="183">
        <v>-186615.05</v>
      </c>
      <c r="D25" s="30">
        <f t="shared" si="1"/>
        <v>-9.7793776862985363E-2</v>
      </c>
      <c r="E25" s="31"/>
      <c r="F25" s="32">
        <f t="shared" ref="F25:F50" si="4">IFERROR(VLOOKUP(E25,$A$15:$G$18,7,FALSE),)</f>
        <v>0</v>
      </c>
      <c r="G25" s="10">
        <f t="shared" ref="G25:G50" si="5">+C25*(1+F25)</f>
        <v>-186615.05</v>
      </c>
      <c r="H25" s="183">
        <v>-186615.05</v>
      </c>
      <c r="I25" s="30">
        <f t="shared" si="2"/>
        <v>-0.11558292383054224</v>
      </c>
      <c r="J25" s="10">
        <f t="shared" ref="J25:J50" si="6">+IFERROR(H25-C25,)</f>
        <v>0</v>
      </c>
      <c r="K25" s="33">
        <f t="shared" ref="K25:K50" si="7">IFERROR(J25/C25,)</f>
        <v>0</v>
      </c>
      <c r="L25" s="10">
        <f t="shared" ref="L25:L50" si="8">+H25-G25</f>
        <v>0</v>
      </c>
      <c r="M25" s="34" t="str">
        <f t="shared" si="3"/>
        <v>NON</v>
      </c>
      <c r="N25" s="28"/>
      <c r="O25" s="1"/>
    </row>
    <row r="26" spans="1:16">
      <c r="A26" s="208" t="s">
        <v>260</v>
      </c>
      <c r="B26" s="182" t="s">
        <v>76</v>
      </c>
      <c r="C26" s="183">
        <v>15000</v>
      </c>
      <c r="D26" s="30">
        <f t="shared" si="1"/>
        <v>7.8606020947655647E-3</v>
      </c>
      <c r="E26" s="31"/>
      <c r="F26" s="32">
        <f t="shared" si="4"/>
        <v>0</v>
      </c>
      <c r="G26" s="10">
        <f t="shared" si="5"/>
        <v>15000</v>
      </c>
      <c r="H26" s="183">
        <v>15000</v>
      </c>
      <c r="I26" s="30">
        <f t="shared" si="2"/>
        <v>9.290482506411641E-3</v>
      </c>
      <c r="J26" s="10">
        <f t="shared" si="6"/>
        <v>0</v>
      </c>
      <c r="K26" s="33">
        <f t="shared" si="7"/>
        <v>0</v>
      </c>
      <c r="L26" s="10">
        <f t="shared" si="8"/>
        <v>0</v>
      </c>
      <c r="M26" s="34" t="str">
        <f t="shared" si="3"/>
        <v>NON</v>
      </c>
      <c r="N26" s="28"/>
      <c r="O26" s="1"/>
    </row>
    <row r="27" spans="1:16">
      <c r="A27" s="208" t="s">
        <v>261</v>
      </c>
      <c r="B27" s="182" t="s">
        <v>1</v>
      </c>
      <c r="C27" s="183">
        <v>-15000</v>
      </c>
      <c r="D27" s="30">
        <f t="shared" si="1"/>
        <v>-7.8606020947655647E-3</v>
      </c>
      <c r="E27" s="31"/>
      <c r="F27" s="32">
        <f t="shared" si="4"/>
        <v>0</v>
      </c>
      <c r="G27" s="10">
        <f t="shared" si="5"/>
        <v>-15000</v>
      </c>
      <c r="H27" s="183">
        <v>-15000</v>
      </c>
      <c r="I27" s="30">
        <f t="shared" si="2"/>
        <v>-9.290482506411641E-3</v>
      </c>
      <c r="J27" s="10">
        <f t="shared" si="6"/>
        <v>0</v>
      </c>
      <c r="K27" s="33">
        <f t="shared" si="7"/>
        <v>0</v>
      </c>
      <c r="L27" s="10">
        <f t="shared" si="8"/>
        <v>0</v>
      </c>
      <c r="M27" s="34" t="str">
        <f t="shared" si="3"/>
        <v>NON</v>
      </c>
      <c r="N27" s="28"/>
      <c r="O27" s="1"/>
    </row>
    <row r="28" spans="1:16">
      <c r="A28" s="208" t="s">
        <v>262</v>
      </c>
      <c r="B28" s="182" t="s">
        <v>84</v>
      </c>
      <c r="C28" s="183">
        <v>815000</v>
      </c>
      <c r="D28" s="30">
        <f t="shared" si="1"/>
        <v>0.42709271381559566</v>
      </c>
      <c r="E28" s="31"/>
      <c r="F28" s="32">
        <f t="shared" si="4"/>
        <v>0</v>
      </c>
      <c r="G28" s="10">
        <f t="shared" si="5"/>
        <v>815000</v>
      </c>
      <c r="H28" s="183">
        <v>813000</v>
      </c>
      <c r="I28" s="30">
        <f t="shared" si="2"/>
        <v>0.50354415184751089</v>
      </c>
      <c r="J28" s="10">
        <f t="shared" si="6"/>
        <v>-2000</v>
      </c>
      <c r="K28" s="33">
        <f t="shared" si="7"/>
        <v>-2.4539877300613498E-3</v>
      </c>
      <c r="L28" s="10">
        <f t="shared" si="8"/>
        <v>-2000</v>
      </c>
      <c r="M28" s="34" t="str">
        <f t="shared" si="3"/>
        <v>NON</v>
      </c>
      <c r="N28" s="28"/>
      <c r="O28" s="1"/>
    </row>
    <row r="29" spans="1:16">
      <c r="A29" s="209" t="s">
        <v>263</v>
      </c>
      <c r="B29" s="184" t="s">
        <v>85</v>
      </c>
      <c r="C29" s="185">
        <v>-815000</v>
      </c>
      <c r="D29" s="35">
        <f t="shared" si="1"/>
        <v>-0.42709271381559566</v>
      </c>
      <c r="E29" s="31"/>
      <c r="F29" s="32">
        <f t="shared" si="4"/>
        <v>0</v>
      </c>
      <c r="G29" s="10">
        <f t="shared" si="5"/>
        <v>-815000</v>
      </c>
      <c r="H29" s="185">
        <v>-813000</v>
      </c>
      <c r="I29" s="35">
        <f t="shared" si="2"/>
        <v>-0.50354415184751089</v>
      </c>
      <c r="J29" s="10">
        <f t="shared" si="6"/>
        <v>2000</v>
      </c>
      <c r="K29" s="33">
        <f t="shared" si="7"/>
        <v>-2.4539877300613498E-3</v>
      </c>
      <c r="L29" s="10">
        <f t="shared" si="8"/>
        <v>2000</v>
      </c>
      <c r="M29" s="34" t="str">
        <f t="shared" si="3"/>
        <v>NON</v>
      </c>
      <c r="N29" s="36"/>
      <c r="O29" s="8"/>
    </row>
    <row r="30" spans="1:16">
      <c r="A30" s="209" t="s">
        <v>264</v>
      </c>
      <c r="B30" s="184" t="s">
        <v>2</v>
      </c>
      <c r="C30" s="185">
        <v>30500</v>
      </c>
      <c r="D30" s="35">
        <f t="shared" si="1"/>
        <v>1.5983224259356648E-2</v>
      </c>
      <c r="E30" s="31"/>
      <c r="F30" s="32">
        <f t="shared" si="4"/>
        <v>0</v>
      </c>
      <c r="G30" s="10">
        <f t="shared" si="5"/>
        <v>30500</v>
      </c>
      <c r="H30" s="185">
        <v>30500</v>
      </c>
      <c r="I30" s="35">
        <f t="shared" si="2"/>
        <v>1.8890647763037002E-2</v>
      </c>
      <c r="J30" s="10">
        <f t="shared" si="6"/>
        <v>0</v>
      </c>
      <c r="K30" s="33">
        <f t="shared" si="7"/>
        <v>0</v>
      </c>
      <c r="L30" s="10">
        <f t="shared" si="8"/>
        <v>0</v>
      </c>
      <c r="M30" s="34" t="str">
        <f t="shared" si="3"/>
        <v>NON</v>
      </c>
      <c r="N30" s="268"/>
      <c r="O30" s="8"/>
    </row>
    <row r="31" spans="1:16">
      <c r="A31" s="209" t="s">
        <v>265</v>
      </c>
      <c r="B31" s="184" t="s">
        <v>87</v>
      </c>
      <c r="C31" s="185">
        <v>-29400.11</v>
      </c>
      <c r="D31" s="35">
        <f t="shared" si="1"/>
        <v>-1.5406837750155869E-2</v>
      </c>
      <c r="E31" s="31"/>
      <c r="F31" s="32">
        <f t="shared" si="4"/>
        <v>0</v>
      </c>
      <c r="G31" s="10">
        <f t="shared" si="5"/>
        <v>-29400.11</v>
      </c>
      <c r="H31" s="185">
        <v>-30093.98</v>
      </c>
      <c r="I31" s="35">
        <f t="shared" si="2"/>
        <v>-1.8639172982553451E-2</v>
      </c>
      <c r="J31" s="10">
        <f t="shared" si="6"/>
        <v>-693.86999999999898</v>
      </c>
      <c r="K31" s="33">
        <f t="shared" si="7"/>
        <v>2.3600932105356034E-2</v>
      </c>
      <c r="L31" s="10">
        <f t="shared" si="8"/>
        <v>-693.86999999999898</v>
      </c>
      <c r="M31" s="34" t="str">
        <f t="shared" si="3"/>
        <v>NON</v>
      </c>
      <c r="N31" s="268"/>
      <c r="O31" s="8"/>
    </row>
    <row r="32" spans="1:16">
      <c r="A32" s="209" t="s">
        <v>266</v>
      </c>
      <c r="B32" s="184" t="s">
        <v>3</v>
      </c>
      <c r="C32" s="185">
        <v>10000</v>
      </c>
      <c r="D32" s="35">
        <f t="shared" si="1"/>
        <v>5.2404013965103762E-3</v>
      </c>
      <c r="E32" s="31"/>
      <c r="F32" s="32">
        <f t="shared" si="4"/>
        <v>0</v>
      </c>
      <c r="G32" s="10">
        <f t="shared" si="5"/>
        <v>10000</v>
      </c>
      <c r="H32" s="185">
        <v>10000</v>
      </c>
      <c r="I32" s="35">
        <f t="shared" si="2"/>
        <v>6.1936550042744273E-3</v>
      </c>
      <c r="J32" s="10">
        <f t="shared" si="6"/>
        <v>0</v>
      </c>
      <c r="K32" s="33">
        <f t="shared" si="7"/>
        <v>0</v>
      </c>
      <c r="L32" s="10">
        <f t="shared" si="8"/>
        <v>0</v>
      </c>
      <c r="M32" s="34" t="str">
        <f t="shared" si="3"/>
        <v>NON</v>
      </c>
      <c r="N32" s="36"/>
      <c r="O32" s="8"/>
    </row>
    <row r="33" spans="1:15">
      <c r="A33" s="209" t="s">
        <v>267</v>
      </c>
      <c r="B33" s="184" t="s">
        <v>4</v>
      </c>
      <c r="C33" s="185">
        <v>-10000</v>
      </c>
      <c r="D33" s="35">
        <f t="shared" si="1"/>
        <v>-5.2404013965103762E-3</v>
      </c>
      <c r="E33" s="31"/>
      <c r="F33" s="32">
        <f t="shared" si="4"/>
        <v>0</v>
      </c>
      <c r="G33" s="10">
        <f t="shared" si="5"/>
        <v>-10000</v>
      </c>
      <c r="H33" s="185">
        <v>-10000</v>
      </c>
      <c r="I33" s="35">
        <f t="shared" si="2"/>
        <v>-6.1936550042744273E-3</v>
      </c>
      <c r="J33" s="10">
        <f t="shared" si="6"/>
        <v>0</v>
      </c>
      <c r="K33" s="33">
        <f t="shared" si="7"/>
        <v>0</v>
      </c>
      <c r="L33" s="10">
        <f t="shared" si="8"/>
        <v>0</v>
      </c>
      <c r="M33" s="34" t="str">
        <f t="shared" si="3"/>
        <v>NON</v>
      </c>
      <c r="N33" s="36"/>
      <c r="O33" s="8"/>
    </row>
    <row r="34" spans="1:15">
      <c r="A34" s="209" t="s">
        <v>268</v>
      </c>
      <c r="B34" s="184" t="s">
        <v>88</v>
      </c>
      <c r="C34" s="185">
        <v>380000</v>
      </c>
      <c r="D34" s="35">
        <f t="shared" si="1"/>
        <v>0.1991352530673943</v>
      </c>
      <c r="E34" s="31"/>
      <c r="F34" s="32">
        <f t="shared" si="4"/>
        <v>0</v>
      </c>
      <c r="G34" s="10">
        <f t="shared" si="5"/>
        <v>380000</v>
      </c>
      <c r="H34" s="185">
        <v>400000</v>
      </c>
      <c r="I34" s="35">
        <f t="shared" si="2"/>
        <v>0.24774620017097707</v>
      </c>
      <c r="J34" s="10">
        <f t="shared" si="6"/>
        <v>20000</v>
      </c>
      <c r="K34" s="33">
        <f t="shared" si="7"/>
        <v>5.2631578947368418E-2</v>
      </c>
      <c r="L34" s="10">
        <f t="shared" si="8"/>
        <v>20000</v>
      </c>
      <c r="M34" s="34" t="str">
        <f t="shared" si="3"/>
        <v>NON</v>
      </c>
      <c r="N34" s="267"/>
      <c r="O34" s="8"/>
    </row>
    <row r="35" spans="1:15">
      <c r="A35" s="209" t="s">
        <v>269</v>
      </c>
      <c r="B35" s="184" t="s">
        <v>89</v>
      </c>
      <c r="C35" s="185">
        <v>-375000</v>
      </c>
      <c r="D35" s="35">
        <f t="shared" si="1"/>
        <v>-0.1965150523691391</v>
      </c>
      <c r="E35" s="31"/>
      <c r="F35" s="32">
        <f t="shared" si="4"/>
        <v>0</v>
      </c>
      <c r="G35" s="10">
        <f t="shared" si="5"/>
        <v>-375000</v>
      </c>
      <c r="H35" s="185">
        <v>-375000</v>
      </c>
      <c r="I35" s="35">
        <f t="shared" si="2"/>
        <v>-0.23226206266029101</v>
      </c>
      <c r="J35" s="10">
        <f t="shared" si="6"/>
        <v>0</v>
      </c>
      <c r="K35" s="33">
        <f t="shared" si="7"/>
        <v>0</v>
      </c>
      <c r="L35" s="10">
        <f t="shared" si="8"/>
        <v>0</v>
      </c>
      <c r="M35" s="34" t="str">
        <f t="shared" si="3"/>
        <v>NON</v>
      </c>
      <c r="N35" s="267"/>
      <c r="O35" s="8"/>
    </row>
    <row r="36" spans="1:15">
      <c r="A36" s="209" t="s">
        <v>270</v>
      </c>
      <c r="B36" s="184" t="s">
        <v>97</v>
      </c>
      <c r="C36" s="185">
        <v>590.08000000000004</v>
      </c>
      <c r="D36" s="35">
        <f t="shared" si="1"/>
        <v>3.0922560560528434E-4</v>
      </c>
      <c r="E36" s="31"/>
      <c r="F36" s="32">
        <f t="shared" si="4"/>
        <v>0</v>
      </c>
      <c r="G36" s="10">
        <f t="shared" si="5"/>
        <v>590.08000000000004</v>
      </c>
      <c r="H36" s="185">
        <v>590.08000000000004</v>
      </c>
      <c r="I36" s="35">
        <f t="shared" si="2"/>
        <v>3.6547519449222542E-4</v>
      </c>
      <c r="J36" s="10">
        <f t="shared" si="6"/>
        <v>0</v>
      </c>
      <c r="K36" s="33">
        <f t="shared" si="7"/>
        <v>0</v>
      </c>
      <c r="L36" s="10">
        <f t="shared" si="8"/>
        <v>0</v>
      </c>
      <c r="M36" s="34" t="str">
        <f t="shared" si="3"/>
        <v>NON</v>
      </c>
      <c r="N36" s="36"/>
      <c r="O36" s="8"/>
    </row>
    <row r="37" spans="1:15">
      <c r="A37" s="209" t="s">
        <v>271</v>
      </c>
      <c r="B37" s="184" t="s">
        <v>5</v>
      </c>
      <c r="C37" s="185">
        <v>420000</v>
      </c>
      <c r="D37" s="35">
        <f t="shared" si="1"/>
        <v>0.22009685865343581</v>
      </c>
      <c r="E37" s="31" t="s">
        <v>58</v>
      </c>
      <c r="F37" s="32">
        <f t="shared" si="4"/>
        <v>-0.23991469699662338</v>
      </c>
      <c r="G37" s="10">
        <f t="shared" si="5"/>
        <v>319235.82726141816</v>
      </c>
      <c r="H37" s="185">
        <v>348000</v>
      </c>
      <c r="I37" s="35">
        <f t="shared" si="2"/>
        <v>0.21553919414875006</v>
      </c>
      <c r="J37" s="10">
        <f t="shared" si="6"/>
        <v>-72000</v>
      </c>
      <c r="K37" s="33">
        <f t="shared" si="7"/>
        <v>-0.17142857142857143</v>
      </c>
      <c r="L37" s="10">
        <f t="shared" si="8"/>
        <v>28764.172738581838</v>
      </c>
      <c r="M37" s="34" t="str">
        <f t="shared" si="3"/>
        <v>OUI</v>
      </c>
      <c r="N37" s="36"/>
      <c r="O37" s="8"/>
    </row>
    <row r="38" spans="1:15">
      <c r="A38" s="209" t="s">
        <v>272</v>
      </c>
      <c r="B38" s="184" t="s">
        <v>86</v>
      </c>
      <c r="C38" s="185">
        <v>-56176.41</v>
      </c>
      <c r="D38" s="35">
        <f t="shared" si="1"/>
        <v>-2.9438693741493948E-2</v>
      </c>
      <c r="E38" s="31"/>
      <c r="F38" s="32">
        <f t="shared" si="4"/>
        <v>0</v>
      </c>
      <c r="G38" s="10">
        <f t="shared" si="5"/>
        <v>-56176.41</v>
      </c>
      <c r="H38" s="185">
        <v>-48947.5</v>
      </c>
      <c r="I38" s="35">
        <f t="shared" si="2"/>
        <v>-3.0316392832172252E-2</v>
      </c>
      <c r="J38" s="10">
        <f t="shared" si="6"/>
        <v>7228.9100000000035</v>
      </c>
      <c r="K38" s="33">
        <f t="shared" si="7"/>
        <v>-0.12868230632751368</v>
      </c>
      <c r="L38" s="10">
        <f t="shared" si="8"/>
        <v>7228.9100000000035</v>
      </c>
      <c r="M38" s="34" t="str">
        <f t="shared" si="3"/>
        <v>NON</v>
      </c>
      <c r="N38" s="36"/>
      <c r="O38" s="8"/>
    </row>
    <row r="39" spans="1:15">
      <c r="A39" s="209" t="s">
        <v>273</v>
      </c>
      <c r="B39" s="184" t="s">
        <v>6</v>
      </c>
      <c r="C39" s="185">
        <v>530000</v>
      </c>
      <c r="D39" s="35">
        <f t="shared" si="1"/>
        <v>0.27774127401504994</v>
      </c>
      <c r="E39" s="31" t="s">
        <v>58</v>
      </c>
      <c r="F39" s="32">
        <f t="shared" si="4"/>
        <v>-0.23991469699662338</v>
      </c>
      <c r="G39" s="10">
        <f t="shared" si="5"/>
        <v>402845.21059178963</v>
      </c>
      <c r="H39" s="185">
        <v>370000</v>
      </c>
      <c r="I39" s="35">
        <f t="shared" si="2"/>
        <v>0.22916523515815379</v>
      </c>
      <c r="J39" s="10">
        <f t="shared" si="6"/>
        <v>-160000</v>
      </c>
      <c r="K39" s="33">
        <f t="shared" si="7"/>
        <v>-0.30188679245283018</v>
      </c>
      <c r="L39" s="10">
        <f t="shared" si="8"/>
        <v>-32845.210591789626</v>
      </c>
      <c r="M39" s="34" t="str">
        <f t="shared" si="3"/>
        <v>OUI</v>
      </c>
      <c r="N39" s="37"/>
      <c r="O39" s="8"/>
    </row>
    <row r="40" spans="1:15">
      <c r="A40" s="208" t="s">
        <v>274</v>
      </c>
      <c r="B40" s="182" t="s">
        <v>7</v>
      </c>
      <c r="C40" s="183">
        <v>15000</v>
      </c>
      <c r="D40" s="30">
        <f t="shared" si="1"/>
        <v>7.8606020947655647E-3</v>
      </c>
      <c r="E40" s="31" t="s">
        <v>58</v>
      </c>
      <c r="F40" s="32">
        <f t="shared" si="4"/>
        <v>-0.23991469699662338</v>
      </c>
      <c r="G40" s="10">
        <f t="shared" si="5"/>
        <v>11401.279545050649</v>
      </c>
      <c r="H40" s="183">
        <v>6000</v>
      </c>
      <c r="I40" s="30">
        <f t="shared" si="2"/>
        <v>3.7161930025646564E-3</v>
      </c>
      <c r="J40" s="10">
        <f t="shared" si="6"/>
        <v>-9000</v>
      </c>
      <c r="K40" s="33">
        <f t="shared" si="7"/>
        <v>-0.6</v>
      </c>
      <c r="L40" s="10">
        <f t="shared" si="8"/>
        <v>-5401.2795450506492</v>
      </c>
      <c r="M40" s="34" t="str">
        <f t="shared" si="3"/>
        <v>NON</v>
      </c>
      <c r="N40" s="28"/>
      <c r="O40" s="1"/>
    </row>
    <row r="41" spans="1:15">
      <c r="A41" s="208" t="s">
        <v>275</v>
      </c>
      <c r="B41" s="182" t="s">
        <v>90</v>
      </c>
      <c r="C41" s="183">
        <v>50000</v>
      </c>
      <c r="D41" s="30">
        <f t="shared" si="1"/>
        <v>2.6202006982551884E-2</v>
      </c>
      <c r="E41" s="31"/>
      <c r="F41" s="32">
        <f t="shared" si="4"/>
        <v>0</v>
      </c>
      <c r="G41" s="10">
        <f t="shared" si="5"/>
        <v>50000</v>
      </c>
      <c r="H41" s="183">
        <v>50000</v>
      </c>
      <c r="I41" s="30">
        <f t="shared" si="2"/>
        <v>3.0968275021372133E-2</v>
      </c>
      <c r="J41" s="10">
        <f t="shared" si="6"/>
        <v>0</v>
      </c>
      <c r="K41" s="33">
        <f t="shared" si="7"/>
        <v>0</v>
      </c>
      <c r="L41" s="10">
        <f t="shared" si="8"/>
        <v>0</v>
      </c>
      <c r="M41" s="34" t="str">
        <f t="shared" si="3"/>
        <v>NON</v>
      </c>
      <c r="N41" s="38"/>
      <c r="O41" s="1"/>
    </row>
    <row r="42" spans="1:15">
      <c r="A42" s="208" t="s">
        <v>276</v>
      </c>
      <c r="B42" s="182" t="s">
        <v>8</v>
      </c>
      <c r="C42" s="183">
        <v>-48500</v>
      </c>
      <c r="D42" s="30">
        <f t="shared" si="1"/>
        <v>-2.5415946773075324E-2</v>
      </c>
      <c r="E42" s="31"/>
      <c r="F42" s="32">
        <f t="shared" si="4"/>
        <v>0</v>
      </c>
      <c r="G42" s="10">
        <f t="shared" si="5"/>
        <v>-48500</v>
      </c>
      <c r="H42" s="183">
        <v>-7900</v>
      </c>
      <c r="I42" s="30">
        <f t="shared" si="2"/>
        <v>-4.8929874533767976E-3</v>
      </c>
      <c r="J42" s="10">
        <f t="shared" si="6"/>
        <v>40600</v>
      </c>
      <c r="K42" s="33">
        <f t="shared" si="7"/>
        <v>-0.83711340206185569</v>
      </c>
      <c r="L42" s="10">
        <f t="shared" si="8"/>
        <v>40600</v>
      </c>
      <c r="M42" s="34" t="str">
        <f t="shared" si="3"/>
        <v>OUI</v>
      </c>
      <c r="N42" s="28"/>
      <c r="O42" s="1"/>
    </row>
    <row r="43" spans="1:15">
      <c r="A43" s="208" t="s">
        <v>277</v>
      </c>
      <c r="B43" s="182" t="s">
        <v>102</v>
      </c>
      <c r="C43" s="183">
        <v>743581.66</v>
      </c>
      <c r="D43" s="30">
        <f t="shared" si="1"/>
        <v>0.38966663694835041</v>
      </c>
      <c r="E43" s="31"/>
      <c r="F43" s="32">
        <f t="shared" si="4"/>
        <v>0</v>
      </c>
      <c r="G43" s="10">
        <f t="shared" ref="G43" si="9">+C43*(1+F43)</f>
        <v>743581.66</v>
      </c>
      <c r="H43" s="183">
        <v>645037.02</v>
      </c>
      <c r="I43" s="30">
        <f t="shared" si="2"/>
        <v>0.39951367668652638</v>
      </c>
      <c r="J43" s="10">
        <f t="shared" ref="J43" si="10">+IFERROR(H43-C43,)</f>
        <v>-98544.640000000014</v>
      </c>
      <c r="K43" s="33">
        <f t="shared" ref="K43" si="11">IFERROR(J43/C43,)</f>
        <v>-0.13252699105031721</v>
      </c>
      <c r="L43" s="10">
        <f t="shared" ref="L43" si="12">+H43-G43</f>
        <v>-98544.640000000014</v>
      </c>
      <c r="M43" s="34" t="str">
        <f t="shared" si="3"/>
        <v>OUI</v>
      </c>
      <c r="N43" s="28"/>
      <c r="O43" s="1"/>
    </row>
    <row r="44" spans="1:15">
      <c r="A44" s="208" t="s">
        <v>278</v>
      </c>
      <c r="B44" s="182" t="s">
        <v>9</v>
      </c>
      <c r="C44" s="183">
        <v>27742.240000000002</v>
      </c>
      <c r="D44" s="30">
        <f t="shared" si="1"/>
        <v>1.4538047323832603E-2</v>
      </c>
      <c r="E44" s="31"/>
      <c r="F44" s="32">
        <f t="shared" si="4"/>
        <v>0</v>
      </c>
      <c r="G44" s="10">
        <f t="shared" si="5"/>
        <v>27742.240000000002</v>
      </c>
      <c r="H44" s="183">
        <v>25984.97</v>
      </c>
      <c r="I44" s="30">
        <f t="shared" si="2"/>
        <v>1.6094193947642086E-2</v>
      </c>
      <c r="J44" s="10">
        <f t="shared" si="6"/>
        <v>-1757.2700000000004</v>
      </c>
      <c r="K44" s="33">
        <f t="shared" si="7"/>
        <v>-6.3342758191119397E-2</v>
      </c>
      <c r="L44" s="10">
        <f t="shared" si="8"/>
        <v>-1757.2700000000004</v>
      </c>
      <c r="M44" s="34" t="str">
        <f t="shared" si="3"/>
        <v>NON</v>
      </c>
      <c r="N44" s="28"/>
      <c r="O44" s="1"/>
    </row>
    <row r="45" spans="1:15">
      <c r="A45" s="208" t="s">
        <v>279</v>
      </c>
      <c r="B45" s="182" t="s">
        <v>93</v>
      </c>
      <c r="C45" s="183">
        <v>9000</v>
      </c>
      <c r="D45" s="30">
        <f t="shared" si="1"/>
        <v>4.716361256859339E-3</v>
      </c>
      <c r="E45" s="31"/>
      <c r="F45" s="32">
        <f t="shared" si="4"/>
        <v>0</v>
      </c>
      <c r="G45" s="10">
        <f t="shared" si="5"/>
        <v>9000</v>
      </c>
      <c r="H45" s="183">
        <v>2000</v>
      </c>
      <c r="I45" s="30">
        <f t="shared" si="2"/>
        <v>1.2387310008548855E-3</v>
      </c>
      <c r="J45" s="10">
        <f t="shared" si="6"/>
        <v>-7000</v>
      </c>
      <c r="K45" s="33">
        <f t="shared" si="7"/>
        <v>-0.77777777777777779</v>
      </c>
      <c r="L45" s="10">
        <f t="shared" si="8"/>
        <v>-7000</v>
      </c>
      <c r="M45" s="34" t="str">
        <f t="shared" si="3"/>
        <v>NON</v>
      </c>
      <c r="N45" s="28"/>
      <c r="O45" s="1"/>
    </row>
    <row r="46" spans="1:15">
      <c r="A46" s="208" t="s">
        <v>280</v>
      </c>
      <c r="B46" s="182" t="s">
        <v>94</v>
      </c>
      <c r="C46" s="183">
        <v>182668.97</v>
      </c>
      <c r="D46" s="30">
        <f t="shared" si="1"/>
        <v>9.5725872548711205E-2</v>
      </c>
      <c r="E46" s="31"/>
      <c r="F46" s="32">
        <f t="shared" si="4"/>
        <v>0</v>
      </c>
      <c r="G46" s="10">
        <f t="shared" si="5"/>
        <v>182668.97</v>
      </c>
      <c r="H46" s="183">
        <v>173000</v>
      </c>
      <c r="I46" s="30">
        <f t="shared" si="2"/>
        <v>0.10715023157394758</v>
      </c>
      <c r="J46" s="10">
        <f t="shared" si="6"/>
        <v>-9668.9700000000012</v>
      </c>
      <c r="K46" s="33">
        <f t="shared" si="7"/>
        <v>-5.2931650077186074E-2</v>
      </c>
      <c r="L46" s="10">
        <f t="shared" si="8"/>
        <v>-9668.9700000000012</v>
      </c>
      <c r="M46" s="34" t="str">
        <f t="shared" si="3"/>
        <v>NON</v>
      </c>
      <c r="N46" s="28"/>
      <c r="O46" s="1"/>
    </row>
    <row r="47" spans="1:15">
      <c r="A47" s="208" t="s">
        <v>281</v>
      </c>
      <c r="B47" s="182" t="s">
        <v>95</v>
      </c>
      <c r="C47" s="183">
        <v>261.14</v>
      </c>
      <c r="D47" s="30">
        <f t="shared" si="1"/>
        <v>1.3684784206847197E-4</v>
      </c>
      <c r="E47" s="31"/>
      <c r="F47" s="32">
        <f t="shared" si="4"/>
        <v>0</v>
      </c>
      <c r="G47" s="10">
        <f t="shared" si="5"/>
        <v>261.14</v>
      </c>
      <c r="H47" s="183">
        <v>0</v>
      </c>
      <c r="I47" s="30">
        <f t="shared" si="2"/>
        <v>0</v>
      </c>
      <c r="J47" s="10">
        <f t="shared" si="6"/>
        <v>-261.14</v>
      </c>
      <c r="K47" s="33">
        <f t="shared" si="7"/>
        <v>-1</v>
      </c>
      <c r="L47" s="10">
        <f t="shared" si="8"/>
        <v>-261.14</v>
      </c>
      <c r="M47" s="34" t="str">
        <f t="shared" si="3"/>
        <v>NON</v>
      </c>
      <c r="N47" s="28"/>
      <c r="O47" s="1"/>
    </row>
    <row r="48" spans="1:15">
      <c r="A48" s="208" t="s">
        <v>282</v>
      </c>
      <c r="B48" s="182" t="s">
        <v>96</v>
      </c>
      <c r="C48" s="183">
        <v>96.18</v>
      </c>
      <c r="D48" s="30">
        <f t="shared" si="1"/>
        <v>5.0402180631636801E-5</v>
      </c>
      <c r="E48" s="31"/>
      <c r="F48" s="32">
        <f t="shared" si="4"/>
        <v>0</v>
      </c>
      <c r="G48" s="10">
        <f t="shared" si="5"/>
        <v>96.18</v>
      </c>
      <c r="H48" s="183">
        <v>0</v>
      </c>
      <c r="I48" s="30">
        <f t="shared" si="2"/>
        <v>0</v>
      </c>
      <c r="J48" s="10">
        <f t="shared" si="6"/>
        <v>-96.18</v>
      </c>
      <c r="K48" s="33">
        <f t="shared" si="7"/>
        <v>-1</v>
      </c>
      <c r="L48" s="10">
        <f t="shared" si="8"/>
        <v>-96.18</v>
      </c>
      <c r="M48" s="34" t="str">
        <f t="shared" si="3"/>
        <v>NON</v>
      </c>
      <c r="N48" s="28"/>
      <c r="O48" s="1"/>
    </row>
    <row r="49" spans="1:15">
      <c r="A49" s="208" t="s">
        <v>283</v>
      </c>
      <c r="B49" s="182" t="s">
        <v>10</v>
      </c>
      <c r="C49" s="183">
        <v>24400</v>
      </c>
      <c r="D49" s="30">
        <f t="shared" si="1"/>
        <v>1.2786579407485319E-2</v>
      </c>
      <c r="E49" s="31"/>
      <c r="F49" s="32">
        <f t="shared" si="4"/>
        <v>0</v>
      </c>
      <c r="G49" s="10">
        <f t="shared" si="5"/>
        <v>24400</v>
      </c>
      <c r="H49" s="183">
        <v>22000</v>
      </c>
      <c r="I49" s="30">
        <f t="shared" si="2"/>
        <v>1.362604100940374E-2</v>
      </c>
      <c r="J49" s="10">
        <f t="shared" si="6"/>
        <v>-2400</v>
      </c>
      <c r="K49" s="33">
        <f t="shared" si="7"/>
        <v>-9.8360655737704916E-2</v>
      </c>
      <c r="L49" s="10">
        <f t="shared" si="8"/>
        <v>-2400</v>
      </c>
      <c r="M49" s="34" t="str">
        <f t="shared" si="3"/>
        <v>NON</v>
      </c>
      <c r="N49" s="28"/>
      <c r="O49" s="1"/>
    </row>
    <row r="50" spans="1:15">
      <c r="A50" s="208" t="s">
        <v>284</v>
      </c>
      <c r="B50" s="182" t="s">
        <v>100</v>
      </c>
      <c r="C50" s="183">
        <v>102.07</v>
      </c>
      <c r="D50" s="30">
        <f t="shared" si="1"/>
        <v>5.348877705418141E-5</v>
      </c>
      <c r="E50" s="31"/>
      <c r="F50" s="32">
        <f t="shared" si="4"/>
        <v>0</v>
      </c>
      <c r="G50" s="10">
        <f t="shared" si="5"/>
        <v>102.07</v>
      </c>
      <c r="H50" s="183">
        <v>0</v>
      </c>
      <c r="I50" s="30">
        <f t="shared" si="2"/>
        <v>0</v>
      </c>
      <c r="J50" s="10">
        <f t="shared" si="6"/>
        <v>-102.07</v>
      </c>
      <c r="K50" s="33">
        <f t="shared" si="7"/>
        <v>-1</v>
      </c>
      <c r="L50" s="10">
        <f t="shared" si="8"/>
        <v>-102.07</v>
      </c>
      <c r="M50" s="34" t="str">
        <f t="shared" si="3"/>
        <v>NON</v>
      </c>
      <c r="N50" s="28"/>
    </row>
    <row r="51" spans="1:15">
      <c r="A51" s="208"/>
      <c r="B51" s="182"/>
      <c r="C51" s="183"/>
      <c r="D51" s="30">
        <f t="shared" si="1"/>
        <v>0</v>
      </c>
      <c r="E51" s="31"/>
      <c r="F51" s="32">
        <f t="shared" ref="F51:F73" si="13">IFERROR(VLOOKUP(E51,$A$15:$G$18,7,FALSE),)</f>
        <v>0</v>
      </c>
      <c r="G51" s="10">
        <f t="shared" ref="G51:G73" si="14">+C51*(1+F51)</f>
        <v>0</v>
      </c>
      <c r="H51" s="183"/>
      <c r="I51" s="30">
        <f t="shared" si="2"/>
        <v>0</v>
      </c>
      <c r="J51" s="10">
        <f t="shared" ref="J51:J73" si="15">+IFERROR(H51-C51,)</f>
        <v>0</v>
      </c>
      <c r="K51" s="33">
        <f t="shared" ref="K51:K73" si="16">IFERROR(J51/C51,)</f>
        <v>0</v>
      </c>
      <c r="L51" s="10">
        <f t="shared" ref="L51:L73" si="17">+H51-G51</f>
        <v>0</v>
      </c>
      <c r="M51" s="34" t="str">
        <f t="shared" si="3"/>
        <v>NON</v>
      </c>
      <c r="N51" s="28"/>
    </row>
    <row r="52" spans="1:15">
      <c r="A52" s="208"/>
      <c r="B52" s="182"/>
      <c r="C52" s="183"/>
      <c r="D52" s="30">
        <f t="shared" si="1"/>
        <v>0</v>
      </c>
      <c r="E52" s="31"/>
      <c r="F52" s="32">
        <f t="shared" si="13"/>
        <v>0</v>
      </c>
      <c r="G52" s="10">
        <f t="shared" si="14"/>
        <v>0</v>
      </c>
      <c r="H52" s="183"/>
      <c r="I52" s="30">
        <f t="shared" si="2"/>
        <v>0</v>
      </c>
      <c r="J52" s="10">
        <f t="shared" si="15"/>
        <v>0</v>
      </c>
      <c r="K52" s="33">
        <f t="shared" si="16"/>
        <v>0</v>
      </c>
      <c r="L52" s="10">
        <f t="shared" si="17"/>
        <v>0</v>
      </c>
      <c r="M52" s="34" t="str">
        <f t="shared" si="3"/>
        <v>NON</v>
      </c>
      <c r="N52" s="28"/>
    </row>
    <row r="53" spans="1:15">
      <c r="A53" s="208"/>
      <c r="B53" s="182"/>
      <c r="C53" s="183"/>
      <c r="D53" s="30">
        <f t="shared" ref="D53:D68" si="18">C53/$C$75</f>
        <v>0</v>
      </c>
      <c r="E53" s="31"/>
      <c r="F53" s="32">
        <f t="shared" ref="F53:F68" si="19">IFERROR(VLOOKUP(E53,$A$15:$G$18,7,FALSE),)</f>
        <v>0</v>
      </c>
      <c r="G53" s="10">
        <f t="shared" ref="G53:G68" si="20">+C53*(1+F53)</f>
        <v>0</v>
      </c>
      <c r="H53" s="183"/>
      <c r="I53" s="30">
        <f t="shared" ref="I53:I68" si="21">H53/$H$75</f>
        <v>0</v>
      </c>
      <c r="J53" s="10">
        <f t="shared" ref="J53:J68" si="22">+IFERROR(H53-C53,)</f>
        <v>0</v>
      </c>
      <c r="K53" s="33">
        <f t="shared" ref="K53:K68" si="23">IFERROR(J53/C53,)</f>
        <v>0</v>
      </c>
      <c r="L53" s="10">
        <f t="shared" ref="L53:L68" si="24">+H53-G53</f>
        <v>0</v>
      </c>
      <c r="M53" s="34" t="str">
        <f t="shared" ref="M53:M68" si="25">IF(ABS(L53)&gt;$J$7,"OUI","NON")</f>
        <v>NON</v>
      </c>
      <c r="N53" s="28"/>
    </row>
    <row r="54" spans="1:15">
      <c r="A54" s="208"/>
      <c r="B54" s="182"/>
      <c r="C54" s="183"/>
      <c r="D54" s="30">
        <f t="shared" si="18"/>
        <v>0</v>
      </c>
      <c r="E54" s="31"/>
      <c r="F54" s="32">
        <f t="shared" si="19"/>
        <v>0</v>
      </c>
      <c r="G54" s="10">
        <f t="shared" si="20"/>
        <v>0</v>
      </c>
      <c r="H54" s="183"/>
      <c r="I54" s="30">
        <f t="shared" si="21"/>
        <v>0</v>
      </c>
      <c r="J54" s="10">
        <f t="shared" si="22"/>
        <v>0</v>
      </c>
      <c r="K54" s="33">
        <f t="shared" si="23"/>
        <v>0</v>
      </c>
      <c r="L54" s="10">
        <f t="shared" si="24"/>
        <v>0</v>
      </c>
      <c r="M54" s="34" t="str">
        <f t="shared" si="25"/>
        <v>NON</v>
      </c>
      <c r="N54" s="28"/>
    </row>
    <row r="55" spans="1:15">
      <c r="A55" s="208"/>
      <c r="B55" s="182"/>
      <c r="C55" s="183"/>
      <c r="D55" s="30">
        <f t="shared" si="18"/>
        <v>0</v>
      </c>
      <c r="E55" s="31"/>
      <c r="F55" s="32">
        <f t="shared" si="19"/>
        <v>0</v>
      </c>
      <c r="G55" s="10">
        <f t="shared" si="20"/>
        <v>0</v>
      </c>
      <c r="H55" s="183"/>
      <c r="I55" s="30">
        <f t="shared" si="21"/>
        <v>0</v>
      </c>
      <c r="J55" s="10">
        <f t="shared" si="22"/>
        <v>0</v>
      </c>
      <c r="K55" s="33">
        <f t="shared" si="23"/>
        <v>0</v>
      </c>
      <c r="L55" s="10">
        <f t="shared" si="24"/>
        <v>0</v>
      </c>
      <c r="M55" s="34" t="str">
        <f t="shared" si="25"/>
        <v>NON</v>
      </c>
      <c r="N55" s="28"/>
    </row>
    <row r="56" spans="1:15">
      <c r="A56" s="208"/>
      <c r="B56" s="182"/>
      <c r="C56" s="183"/>
      <c r="D56" s="30">
        <f t="shared" si="18"/>
        <v>0</v>
      </c>
      <c r="E56" s="31"/>
      <c r="F56" s="32">
        <f t="shared" si="19"/>
        <v>0</v>
      </c>
      <c r="G56" s="10">
        <f t="shared" si="20"/>
        <v>0</v>
      </c>
      <c r="H56" s="183"/>
      <c r="I56" s="30">
        <f t="shared" si="21"/>
        <v>0</v>
      </c>
      <c r="J56" s="10">
        <f t="shared" si="22"/>
        <v>0</v>
      </c>
      <c r="K56" s="33">
        <f t="shared" si="23"/>
        <v>0</v>
      </c>
      <c r="L56" s="10">
        <f t="shared" si="24"/>
        <v>0</v>
      </c>
      <c r="M56" s="34" t="str">
        <f t="shared" si="25"/>
        <v>NON</v>
      </c>
      <c r="N56" s="28"/>
    </row>
    <row r="57" spans="1:15">
      <c r="A57" s="208"/>
      <c r="B57" s="182"/>
      <c r="C57" s="183"/>
      <c r="D57" s="30">
        <f t="shared" si="18"/>
        <v>0</v>
      </c>
      <c r="E57" s="31"/>
      <c r="F57" s="32">
        <f t="shared" si="19"/>
        <v>0</v>
      </c>
      <c r="G57" s="10">
        <f t="shared" si="20"/>
        <v>0</v>
      </c>
      <c r="H57" s="183"/>
      <c r="I57" s="30">
        <f t="shared" si="21"/>
        <v>0</v>
      </c>
      <c r="J57" s="10">
        <f t="shared" si="22"/>
        <v>0</v>
      </c>
      <c r="K57" s="33">
        <f t="shared" si="23"/>
        <v>0</v>
      </c>
      <c r="L57" s="10">
        <f t="shared" si="24"/>
        <v>0</v>
      </c>
      <c r="M57" s="34" t="str">
        <f t="shared" si="25"/>
        <v>NON</v>
      </c>
      <c r="N57" s="28"/>
    </row>
    <row r="58" spans="1:15">
      <c r="A58" s="208"/>
      <c r="B58" s="182"/>
      <c r="C58" s="183"/>
      <c r="D58" s="30">
        <f t="shared" si="18"/>
        <v>0</v>
      </c>
      <c r="E58" s="31"/>
      <c r="F58" s="32">
        <f t="shared" si="19"/>
        <v>0</v>
      </c>
      <c r="G58" s="10">
        <f t="shared" si="20"/>
        <v>0</v>
      </c>
      <c r="H58" s="183"/>
      <c r="I58" s="30">
        <f t="shared" si="21"/>
        <v>0</v>
      </c>
      <c r="J58" s="10">
        <f t="shared" si="22"/>
        <v>0</v>
      </c>
      <c r="K58" s="33">
        <f t="shared" si="23"/>
        <v>0</v>
      </c>
      <c r="L58" s="10">
        <f t="shared" si="24"/>
        <v>0</v>
      </c>
      <c r="M58" s="34" t="str">
        <f t="shared" si="25"/>
        <v>NON</v>
      </c>
      <c r="N58" s="28"/>
    </row>
    <row r="59" spans="1:15">
      <c r="A59" s="208"/>
      <c r="B59" s="182"/>
      <c r="C59" s="183"/>
      <c r="D59" s="30">
        <f t="shared" si="18"/>
        <v>0</v>
      </c>
      <c r="E59" s="31"/>
      <c r="F59" s="32">
        <f t="shared" si="19"/>
        <v>0</v>
      </c>
      <c r="G59" s="10">
        <f t="shared" si="20"/>
        <v>0</v>
      </c>
      <c r="H59" s="183"/>
      <c r="I59" s="30">
        <f t="shared" si="21"/>
        <v>0</v>
      </c>
      <c r="J59" s="10">
        <f t="shared" si="22"/>
        <v>0</v>
      </c>
      <c r="K59" s="33">
        <f t="shared" si="23"/>
        <v>0</v>
      </c>
      <c r="L59" s="10">
        <f t="shared" si="24"/>
        <v>0</v>
      </c>
      <c r="M59" s="34" t="str">
        <f t="shared" si="25"/>
        <v>NON</v>
      </c>
      <c r="N59" s="28"/>
    </row>
    <row r="60" spans="1:15">
      <c r="A60" s="208"/>
      <c r="B60" s="182"/>
      <c r="C60" s="183"/>
      <c r="D60" s="30">
        <f t="shared" si="18"/>
        <v>0</v>
      </c>
      <c r="E60" s="31"/>
      <c r="F60" s="32">
        <f t="shared" si="19"/>
        <v>0</v>
      </c>
      <c r="G60" s="10">
        <f t="shared" si="20"/>
        <v>0</v>
      </c>
      <c r="H60" s="183"/>
      <c r="I60" s="30">
        <f t="shared" si="21"/>
        <v>0</v>
      </c>
      <c r="J60" s="10">
        <f t="shared" si="22"/>
        <v>0</v>
      </c>
      <c r="K60" s="33">
        <f t="shared" si="23"/>
        <v>0</v>
      </c>
      <c r="L60" s="10">
        <f t="shared" si="24"/>
        <v>0</v>
      </c>
      <c r="M60" s="34" t="str">
        <f t="shared" si="25"/>
        <v>NON</v>
      </c>
      <c r="N60" s="28"/>
    </row>
    <row r="61" spans="1:15">
      <c r="A61" s="208"/>
      <c r="B61" s="182"/>
      <c r="C61" s="183"/>
      <c r="D61" s="30">
        <f t="shared" si="18"/>
        <v>0</v>
      </c>
      <c r="E61" s="31"/>
      <c r="F61" s="32">
        <f t="shared" si="19"/>
        <v>0</v>
      </c>
      <c r="G61" s="10">
        <f t="shared" si="20"/>
        <v>0</v>
      </c>
      <c r="H61" s="183"/>
      <c r="I61" s="30">
        <f t="shared" si="21"/>
        <v>0</v>
      </c>
      <c r="J61" s="10">
        <f t="shared" si="22"/>
        <v>0</v>
      </c>
      <c r="K61" s="33">
        <f t="shared" si="23"/>
        <v>0</v>
      </c>
      <c r="L61" s="10">
        <f t="shared" si="24"/>
        <v>0</v>
      </c>
      <c r="M61" s="34" t="str">
        <f t="shared" si="25"/>
        <v>NON</v>
      </c>
      <c r="N61" s="28"/>
    </row>
    <row r="62" spans="1:15">
      <c r="A62" s="208"/>
      <c r="B62" s="182"/>
      <c r="C62" s="183"/>
      <c r="D62" s="30">
        <f t="shared" si="18"/>
        <v>0</v>
      </c>
      <c r="E62" s="31"/>
      <c r="F62" s="32">
        <f t="shared" si="19"/>
        <v>0</v>
      </c>
      <c r="G62" s="10">
        <f t="shared" si="20"/>
        <v>0</v>
      </c>
      <c r="H62" s="183"/>
      <c r="I62" s="30">
        <f t="shared" si="21"/>
        <v>0</v>
      </c>
      <c r="J62" s="10">
        <f t="shared" si="22"/>
        <v>0</v>
      </c>
      <c r="K62" s="33">
        <f t="shared" si="23"/>
        <v>0</v>
      </c>
      <c r="L62" s="10">
        <f t="shared" si="24"/>
        <v>0</v>
      </c>
      <c r="M62" s="34" t="str">
        <f t="shared" si="25"/>
        <v>NON</v>
      </c>
      <c r="N62" s="28"/>
    </row>
    <row r="63" spans="1:15">
      <c r="A63" s="208"/>
      <c r="B63" s="182"/>
      <c r="C63" s="183"/>
      <c r="D63" s="30">
        <f t="shared" si="18"/>
        <v>0</v>
      </c>
      <c r="E63" s="31"/>
      <c r="F63" s="32">
        <f t="shared" si="19"/>
        <v>0</v>
      </c>
      <c r="G63" s="10">
        <f t="shared" si="20"/>
        <v>0</v>
      </c>
      <c r="H63" s="183"/>
      <c r="I63" s="30">
        <f t="shared" si="21"/>
        <v>0</v>
      </c>
      <c r="J63" s="10">
        <f t="shared" si="22"/>
        <v>0</v>
      </c>
      <c r="K63" s="33">
        <f t="shared" si="23"/>
        <v>0</v>
      </c>
      <c r="L63" s="10">
        <f t="shared" si="24"/>
        <v>0</v>
      </c>
      <c r="M63" s="34" t="str">
        <f t="shared" si="25"/>
        <v>NON</v>
      </c>
      <c r="N63" s="28"/>
    </row>
    <row r="64" spans="1:15">
      <c r="A64" s="208"/>
      <c r="B64" s="182"/>
      <c r="C64" s="183"/>
      <c r="D64" s="30">
        <f t="shared" si="18"/>
        <v>0</v>
      </c>
      <c r="E64" s="31"/>
      <c r="F64" s="32">
        <f t="shared" si="19"/>
        <v>0</v>
      </c>
      <c r="G64" s="10">
        <f t="shared" si="20"/>
        <v>0</v>
      </c>
      <c r="H64" s="183"/>
      <c r="I64" s="30">
        <f t="shared" si="21"/>
        <v>0</v>
      </c>
      <c r="J64" s="10">
        <f t="shared" si="22"/>
        <v>0</v>
      </c>
      <c r="K64" s="33">
        <f t="shared" si="23"/>
        <v>0</v>
      </c>
      <c r="L64" s="10">
        <f t="shared" si="24"/>
        <v>0</v>
      </c>
      <c r="M64" s="34" t="str">
        <f t="shared" si="25"/>
        <v>NON</v>
      </c>
      <c r="N64" s="28"/>
    </row>
    <row r="65" spans="1:20">
      <c r="A65" s="208"/>
      <c r="B65" s="182"/>
      <c r="C65" s="183"/>
      <c r="D65" s="30">
        <f t="shared" si="18"/>
        <v>0</v>
      </c>
      <c r="E65" s="31"/>
      <c r="F65" s="32">
        <f t="shared" si="19"/>
        <v>0</v>
      </c>
      <c r="G65" s="10">
        <f t="shared" si="20"/>
        <v>0</v>
      </c>
      <c r="H65" s="183"/>
      <c r="I65" s="30">
        <f t="shared" si="21"/>
        <v>0</v>
      </c>
      <c r="J65" s="10">
        <f t="shared" si="22"/>
        <v>0</v>
      </c>
      <c r="K65" s="33">
        <f t="shared" si="23"/>
        <v>0</v>
      </c>
      <c r="L65" s="10">
        <f t="shared" si="24"/>
        <v>0</v>
      </c>
      <c r="M65" s="34" t="str">
        <f t="shared" si="25"/>
        <v>NON</v>
      </c>
      <c r="N65" s="28"/>
    </row>
    <row r="66" spans="1:20">
      <c r="A66" s="208"/>
      <c r="B66" s="182"/>
      <c r="C66" s="183"/>
      <c r="D66" s="30">
        <f t="shared" si="18"/>
        <v>0</v>
      </c>
      <c r="E66" s="31"/>
      <c r="F66" s="32">
        <f t="shared" si="19"/>
        <v>0</v>
      </c>
      <c r="G66" s="10">
        <f t="shared" si="20"/>
        <v>0</v>
      </c>
      <c r="H66" s="183"/>
      <c r="I66" s="30">
        <f t="shared" si="21"/>
        <v>0</v>
      </c>
      <c r="J66" s="10">
        <f t="shared" si="22"/>
        <v>0</v>
      </c>
      <c r="K66" s="33">
        <f t="shared" si="23"/>
        <v>0</v>
      </c>
      <c r="L66" s="10">
        <f t="shared" si="24"/>
        <v>0</v>
      </c>
      <c r="M66" s="34" t="str">
        <f t="shared" si="25"/>
        <v>NON</v>
      </c>
      <c r="N66" s="28"/>
    </row>
    <row r="67" spans="1:20">
      <c r="A67" s="208"/>
      <c r="B67" s="182"/>
      <c r="C67" s="183"/>
      <c r="D67" s="30">
        <f t="shared" si="18"/>
        <v>0</v>
      </c>
      <c r="E67" s="31"/>
      <c r="F67" s="32">
        <f t="shared" si="19"/>
        <v>0</v>
      </c>
      <c r="G67" s="10">
        <f t="shared" si="20"/>
        <v>0</v>
      </c>
      <c r="H67" s="183"/>
      <c r="I67" s="30">
        <f t="shared" si="21"/>
        <v>0</v>
      </c>
      <c r="J67" s="10">
        <f t="shared" si="22"/>
        <v>0</v>
      </c>
      <c r="K67" s="33">
        <f t="shared" si="23"/>
        <v>0</v>
      </c>
      <c r="L67" s="10">
        <f t="shared" si="24"/>
        <v>0</v>
      </c>
      <c r="M67" s="34" t="str">
        <f t="shared" si="25"/>
        <v>NON</v>
      </c>
      <c r="N67" s="28"/>
    </row>
    <row r="68" spans="1:20">
      <c r="A68" s="208"/>
      <c r="B68" s="182"/>
      <c r="C68" s="183"/>
      <c r="D68" s="30">
        <f t="shared" si="18"/>
        <v>0</v>
      </c>
      <c r="E68" s="31"/>
      <c r="F68" s="32">
        <f t="shared" si="19"/>
        <v>0</v>
      </c>
      <c r="G68" s="10">
        <f t="shared" si="20"/>
        <v>0</v>
      </c>
      <c r="H68" s="183"/>
      <c r="I68" s="30">
        <f t="shared" si="21"/>
        <v>0</v>
      </c>
      <c r="J68" s="10">
        <f t="shared" si="22"/>
        <v>0</v>
      </c>
      <c r="K68" s="33">
        <f t="shared" si="23"/>
        <v>0</v>
      </c>
      <c r="L68" s="10">
        <f t="shared" si="24"/>
        <v>0</v>
      </c>
      <c r="M68" s="34" t="str">
        <f t="shared" si="25"/>
        <v>NON</v>
      </c>
      <c r="N68" s="28"/>
    </row>
    <row r="69" spans="1:20">
      <c r="A69" s="208"/>
      <c r="B69" s="182"/>
      <c r="C69" s="183"/>
      <c r="D69" s="30">
        <f t="shared" si="1"/>
        <v>0</v>
      </c>
      <c r="E69" s="31"/>
      <c r="F69" s="32">
        <f t="shared" si="13"/>
        <v>0</v>
      </c>
      <c r="G69" s="10">
        <f t="shared" si="14"/>
        <v>0</v>
      </c>
      <c r="H69" s="183"/>
      <c r="I69" s="30">
        <f t="shared" si="2"/>
        <v>0</v>
      </c>
      <c r="J69" s="10">
        <f t="shared" si="15"/>
        <v>0</v>
      </c>
      <c r="K69" s="33">
        <f t="shared" si="16"/>
        <v>0</v>
      </c>
      <c r="L69" s="10">
        <f t="shared" si="17"/>
        <v>0</v>
      </c>
      <c r="M69" s="34" t="str">
        <f>IF(ABS(L69)&gt;$J$7,"OUI","NON")</f>
        <v>NON</v>
      </c>
      <c r="N69" s="28"/>
    </row>
    <row r="70" spans="1:20">
      <c r="A70" s="208"/>
      <c r="B70" s="182"/>
      <c r="C70" s="183"/>
      <c r="D70" s="30">
        <f t="shared" si="1"/>
        <v>0</v>
      </c>
      <c r="E70" s="31"/>
      <c r="F70" s="32">
        <f t="shared" si="13"/>
        <v>0</v>
      </c>
      <c r="G70" s="10">
        <f t="shared" si="14"/>
        <v>0</v>
      </c>
      <c r="H70" s="183"/>
      <c r="I70" s="30">
        <f t="shared" si="2"/>
        <v>0</v>
      </c>
      <c r="J70" s="10">
        <f t="shared" si="15"/>
        <v>0</v>
      </c>
      <c r="K70" s="33">
        <f t="shared" si="16"/>
        <v>0</v>
      </c>
      <c r="L70" s="10">
        <f t="shared" si="17"/>
        <v>0</v>
      </c>
      <c r="M70" s="34" t="str">
        <f>IF(ABS(L70)&gt;$J$7,"OUI","NON")</f>
        <v>NON</v>
      </c>
      <c r="N70" s="28"/>
    </row>
    <row r="71" spans="1:20">
      <c r="A71" s="208"/>
      <c r="B71" s="182"/>
      <c r="C71" s="183"/>
      <c r="D71" s="30">
        <f t="shared" si="1"/>
        <v>0</v>
      </c>
      <c r="E71" s="31"/>
      <c r="F71" s="32">
        <f t="shared" si="13"/>
        <v>0</v>
      </c>
      <c r="G71" s="10">
        <f t="shared" si="14"/>
        <v>0</v>
      </c>
      <c r="H71" s="183"/>
      <c r="I71" s="30">
        <f t="shared" si="2"/>
        <v>0</v>
      </c>
      <c r="J71" s="10">
        <f t="shared" si="15"/>
        <v>0</v>
      </c>
      <c r="K71" s="33">
        <f t="shared" si="16"/>
        <v>0</v>
      </c>
      <c r="L71" s="10">
        <f t="shared" si="17"/>
        <v>0</v>
      </c>
      <c r="M71" s="34" t="str">
        <f>IF(ABS(L71)&gt;$J$7,"OUI","NON")</f>
        <v>NON</v>
      </c>
      <c r="N71" s="28"/>
    </row>
    <row r="72" spans="1:20">
      <c r="A72" s="208"/>
      <c r="B72" s="182"/>
      <c r="C72" s="183"/>
      <c r="D72" s="30">
        <f t="shared" si="1"/>
        <v>0</v>
      </c>
      <c r="E72" s="31"/>
      <c r="F72" s="32">
        <f t="shared" si="13"/>
        <v>0</v>
      </c>
      <c r="G72" s="10">
        <f t="shared" si="14"/>
        <v>0</v>
      </c>
      <c r="H72" s="183"/>
      <c r="I72" s="30">
        <f t="shared" si="2"/>
        <v>0</v>
      </c>
      <c r="J72" s="10">
        <f t="shared" si="15"/>
        <v>0</v>
      </c>
      <c r="K72" s="33">
        <f t="shared" si="16"/>
        <v>0</v>
      </c>
      <c r="L72" s="10">
        <f t="shared" si="17"/>
        <v>0</v>
      </c>
      <c r="M72" s="34" t="str">
        <f>IF(ABS(L72)&gt;$J$7,"OUI","NON")</f>
        <v>NON</v>
      </c>
      <c r="N72" s="28"/>
    </row>
    <row r="73" spans="1:20">
      <c r="A73" s="208"/>
      <c r="B73" s="182"/>
      <c r="C73" s="183"/>
      <c r="D73" s="30">
        <f t="shared" si="1"/>
        <v>0</v>
      </c>
      <c r="E73" s="31"/>
      <c r="F73" s="32">
        <f t="shared" si="13"/>
        <v>0</v>
      </c>
      <c r="G73" s="10">
        <f t="shared" si="14"/>
        <v>0</v>
      </c>
      <c r="H73" s="183"/>
      <c r="I73" s="30">
        <f t="shared" si="2"/>
        <v>0</v>
      </c>
      <c r="J73" s="10">
        <f t="shared" si="15"/>
        <v>0</v>
      </c>
      <c r="K73" s="33">
        <f t="shared" si="16"/>
        <v>0</v>
      </c>
      <c r="L73" s="10">
        <f t="shared" si="17"/>
        <v>0</v>
      </c>
      <c r="M73" s="34" t="str">
        <f>IF(ABS(L73)&gt;$J$7,"OUI","NON")</f>
        <v>NON</v>
      </c>
      <c r="N73" s="28"/>
    </row>
    <row r="74" spans="1:20" ht="6" customHeight="1">
      <c r="A74" s="98">
        <v>0</v>
      </c>
      <c r="B74" s="19"/>
      <c r="C74" s="99"/>
      <c r="D74" s="100"/>
      <c r="E74" s="101"/>
      <c r="F74" s="102"/>
      <c r="G74" s="19"/>
      <c r="H74" s="99"/>
      <c r="I74" s="100"/>
      <c r="J74" s="103"/>
      <c r="K74" s="104"/>
      <c r="L74" s="105"/>
      <c r="M74" s="105"/>
      <c r="N74" s="106"/>
    </row>
    <row r="75" spans="1:20" s="29" customFormat="1" ht="12">
      <c r="A75" s="107" t="s">
        <v>51</v>
      </c>
      <c r="B75" s="108"/>
      <c r="C75" s="109">
        <f>SUM(C24:C50)</f>
        <v>1908250.7699999998</v>
      </c>
      <c r="D75" s="110">
        <f>C75/$C$75</f>
        <v>1</v>
      </c>
      <c r="E75" s="108"/>
      <c r="F75" s="111">
        <f>+G75/C75-1</f>
        <v>-0.12132455872230119</v>
      </c>
      <c r="G75" s="109">
        <f>SUM(G24:G50)</f>
        <v>1676733.0873982583</v>
      </c>
      <c r="H75" s="109">
        <f>SUM(H24:H50)</f>
        <v>1614555.54</v>
      </c>
      <c r="I75" s="110">
        <f>H75/$H$75</f>
        <v>1</v>
      </c>
      <c r="J75" s="109">
        <f>SUM(J24:J50)</f>
        <v>-293695.23</v>
      </c>
      <c r="K75" s="112">
        <f>IFERROR(J75/C75,)</f>
        <v>-0.1539080893440436</v>
      </c>
      <c r="L75" s="109">
        <f>SUM(L24:L50)</f>
        <v>-62177.547398258452</v>
      </c>
      <c r="M75" s="113"/>
      <c r="N75" s="114"/>
      <c r="O75" s="3"/>
      <c r="P75" s="3"/>
      <c r="Q75" s="3"/>
      <c r="R75" s="3"/>
      <c r="S75" s="1"/>
      <c r="T75" s="1"/>
    </row>
    <row r="76" spans="1:20" s="43" customFormat="1" ht="12">
      <c r="A76" s="21">
        <v>0</v>
      </c>
      <c r="B76" s="40"/>
      <c r="C76" s="41"/>
      <c r="D76" s="42"/>
      <c r="E76" s="40"/>
      <c r="F76" s="32"/>
      <c r="G76" s="40"/>
      <c r="I76" s="44"/>
      <c r="J76" s="45"/>
      <c r="K76" s="46">
        <f>IFERROR(J76/C76,)</f>
        <v>0</v>
      </c>
      <c r="L76" s="47"/>
      <c r="M76" s="47"/>
      <c r="N76" s="48"/>
      <c r="O76" s="3"/>
      <c r="P76" s="3"/>
      <c r="Q76" s="3"/>
      <c r="R76" s="3"/>
      <c r="S76" s="19"/>
      <c r="T76" s="19"/>
    </row>
    <row r="77" spans="1:20">
      <c r="A77" s="208" t="s">
        <v>285</v>
      </c>
      <c r="B77" s="182" t="s">
        <v>15</v>
      </c>
      <c r="C77" s="183">
        <v>-300000</v>
      </c>
      <c r="D77" s="30">
        <f t="shared" ref="D77:D82" si="26">C77/$C$128</f>
        <v>0.15721204189531129</v>
      </c>
      <c r="E77" s="31"/>
      <c r="F77" s="32">
        <f t="shared" ref="F77:F99" si="27">IFERROR(VLOOKUP(E77,$A$15:$G$18,7,FALSE),)</f>
        <v>0</v>
      </c>
      <c r="G77" s="10">
        <f t="shared" ref="G77:G99" si="28">+C77*(1+F77)</f>
        <v>-300000</v>
      </c>
      <c r="H77" s="183">
        <v>-300000</v>
      </c>
      <c r="I77" s="30">
        <f t="shared" ref="I77:I126" si="29">H77/$H$128</f>
        <v>0.18580965012823272</v>
      </c>
      <c r="J77" s="10">
        <f>+IFERROR(H77-C77,)</f>
        <v>0</v>
      </c>
      <c r="K77" s="33">
        <f>IFERROR(J77/C77,)</f>
        <v>0</v>
      </c>
      <c r="L77" s="10">
        <f t="shared" ref="L77:L99" si="30">+H77-G77</f>
        <v>0</v>
      </c>
      <c r="M77" s="34" t="str">
        <f t="shared" ref="M77:M100" si="31">IF(ABS(L77)&gt;$J$7,"OUI","NON")</f>
        <v>NON</v>
      </c>
      <c r="N77" s="28"/>
      <c r="O77" s="1"/>
    </row>
    <row r="78" spans="1:20">
      <c r="A78" s="208" t="s">
        <v>286</v>
      </c>
      <c r="B78" s="182" t="s">
        <v>16</v>
      </c>
      <c r="C78" s="183">
        <v>-30000</v>
      </c>
      <c r="D78" s="30">
        <f t="shared" si="26"/>
        <v>1.5721204189531129E-2</v>
      </c>
      <c r="E78" s="31"/>
      <c r="F78" s="32">
        <f t="shared" si="27"/>
        <v>0</v>
      </c>
      <c r="G78" s="10">
        <f t="shared" si="28"/>
        <v>-30000</v>
      </c>
      <c r="H78" s="183">
        <v>-30000</v>
      </c>
      <c r="I78" s="30">
        <f t="shared" si="29"/>
        <v>1.8580965012823272E-2</v>
      </c>
      <c r="J78" s="10">
        <f t="shared" ref="J78:J99" si="32">+IFERROR(H78-C78,)</f>
        <v>0</v>
      </c>
      <c r="K78" s="33">
        <f t="shared" ref="K78:K99" si="33">IFERROR(J78/C78,)</f>
        <v>0</v>
      </c>
      <c r="L78" s="10">
        <f t="shared" si="30"/>
        <v>0</v>
      </c>
      <c r="M78" s="34" t="str">
        <f t="shared" si="31"/>
        <v>NON</v>
      </c>
      <c r="N78" s="28"/>
      <c r="O78" s="1"/>
    </row>
    <row r="79" spans="1:20">
      <c r="A79" s="208" t="s">
        <v>287</v>
      </c>
      <c r="B79" s="182" t="s">
        <v>98</v>
      </c>
      <c r="C79" s="183">
        <v>-3787.04</v>
      </c>
      <c r="D79" s="30">
        <f t="shared" si="26"/>
        <v>1.9845609704640657E-3</v>
      </c>
      <c r="E79" s="31"/>
      <c r="F79" s="32">
        <f t="shared" si="27"/>
        <v>0</v>
      </c>
      <c r="G79" s="10">
        <f t="shared" si="28"/>
        <v>-3787.04</v>
      </c>
      <c r="H79" s="183">
        <v>-3787.04</v>
      </c>
      <c r="I79" s="30">
        <f t="shared" si="29"/>
        <v>2.3455619247387417E-3</v>
      </c>
      <c r="J79" s="10">
        <f t="shared" si="32"/>
        <v>0</v>
      </c>
      <c r="K79" s="33">
        <f t="shared" si="33"/>
        <v>0</v>
      </c>
      <c r="L79" s="10">
        <f t="shared" si="30"/>
        <v>0</v>
      </c>
      <c r="M79" s="34" t="str">
        <f t="shared" si="31"/>
        <v>NON</v>
      </c>
      <c r="N79" s="28"/>
      <c r="O79" s="1"/>
    </row>
    <row r="80" spans="1:20">
      <c r="A80" s="208" t="s">
        <v>288</v>
      </c>
      <c r="B80" s="182" t="s">
        <v>17</v>
      </c>
      <c r="C80" s="183">
        <v>-32.5</v>
      </c>
      <c r="D80" s="30">
        <f t="shared" si="26"/>
        <v>1.7031304538658722E-5</v>
      </c>
      <c r="E80" s="31"/>
      <c r="F80" s="32">
        <f t="shared" si="27"/>
        <v>0</v>
      </c>
      <c r="G80" s="10">
        <f t="shared" si="28"/>
        <v>-32.5</v>
      </c>
      <c r="H80" s="183">
        <v>-32.5</v>
      </c>
      <c r="I80" s="30">
        <f t="shared" si="29"/>
        <v>2.012937876389188E-5</v>
      </c>
      <c r="J80" s="10">
        <f t="shared" si="32"/>
        <v>0</v>
      </c>
      <c r="K80" s="33">
        <f t="shared" si="33"/>
        <v>0</v>
      </c>
      <c r="L80" s="10">
        <f t="shared" si="30"/>
        <v>0</v>
      </c>
      <c r="M80" s="34" t="str">
        <f t="shared" si="31"/>
        <v>NON</v>
      </c>
      <c r="N80" s="28"/>
      <c r="O80" s="1"/>
    </row>
    <row r="81" spans="1:19" ht="12">
      <c r="A81" s="208" t="s">
        <v>289</v>
      </c>
      <c r="B81" s="182" t="s">
        <v>99</v>
      </c>
      <c r="C81" s="183">
        <v>2273.0700000000002</v>
      </c>
      <c r="D81" s="30">
        <f t="shared" si="26"/>
        <v>-1.1911799202365843E-3</v>
      </c>
      <c r="E81" s="31"/>
      <c r="F81" s="32">
        <f t="shared" si="27"/>
        <v>0</v>
      </c>
      <c r="G81" s="10">
        <f t="shared" si="28"/>
        <v>2273.0700000000002</v>
      </c>
      <c r="H81" s="183">
        <v>127894.32999999907</v>
      </c>
      <c r="I81" s="30">
        <f t="shared" si="29"/>
        <v>-7.9213335702281881E-2</v>
      </c>
      <c r="J81" s="10">
        <f t="shared" si="32"/>
        <v>125621.25999999906</v>
      </c>
      <c r="K81" s="33">
        <f t="shared" si="33"/>
        <v>55.265020434918</v>
      </c>
      <c r="L81" s="10">
        <f t="shared" si="30"/>
        <v>125621.25999999906</v>
      </c>
      <c r="M81" s="34" t="str">
        <f t="shared" si="31"/>
        <v>OUI</v>
      </c>
      <c r="N81" s="49"/>
      <c r="O81" s="29"/>
      <c r="P81" s="29"/>
      <c r="Q81" s="29"/>
      <c r="R81" s="29"/>
      <c r="S81" s="29"/>
    </row>
    <row r="82" spans="1:19">
      <c r="A82" s="209" t="s">
        <v>290</v>
      </c>
      <c r="B82" s="184" t="s">
        <v>119</v>
      </c>
      <c r="C82" s="185">
        <v>-98610</v>
      </c>
      <c r="D82" s="35">
        <f t="shared" si="26"/>
        <v>5.1675598170988823E-2</v>
      </c>
      <c r="E82" s="31"/>
      <c r="F82" s="32">
        <f t="shared" si="27"/>
        <v>0</v>
      </c>
      <c r="G82" s="10">
        <f t="shared" si="28"/>
        <v>-98610</v>
      </c>
      <c r="H82" s="185">
        <v>-142025.9</v>
      </c>
      <c r="I82" s="35">
        <f t="shared" si="29"/>
        <v>8.7965942627157886E-2</v>
      </c>
      <c r="J82" s="10">
        <f t="shared" si="32"/>
        <v>-43415.899999999994</v>
      </c>
      <c r="K82" s="33">
        <f t="shared" si="33"/>
        <v>0.44027887638170565</v>
      </c>
      <c r="L82" s="10">
        <f t="shared" si="30"/>
        <v>-43415.899999999994</v>
      </c>
      <c r="M82" s="34" t="str">
        <f t="shared" si="31"/>
        <v>OUI</v>
      </c>
      <c r="N82" s="37"/>
      <c r="O82" s="8"/>
    </row>
    <row r="83" spans="1:19">
      <c r="A83" s="209" t="s">
        <v>291</v>
      </c>
      <c r="B83" s="184" t="s">
        <v>120</v>
      </c>
      <c r="C83" s="185"/>
      <c r="D83" s="35"/>
      <c r="E83" s="31"/>
      <c r="F83" s="32">
        <f t="shared" si="27"/>
        <v>0</v>
      </c>
      <c r="G83" s="10">
        <f t="shared" si="28"/>
        <v>0</v>
      </c>
      <c r="H83" s="185">
        <v>-107821.48</v>
      </c>
      <c r="I83" s="35">
        <f t="shared" si="29"/>
        <v>6.678090491702747E-2</v>
      </c>
      <c r="J83" s="10">
        <f t="shared" si="32"/>
        <v>-107821.48</v>
      </c>
      <c r="K83" s="33">
        <f t="shared" si="33"/>
        <v>0</v>
      </c>
      <c r="L83" s="10">
        <f t="shared" si="30"/>
        <v>-107821.48</v>
      </c>
      <c r="M83" s="34" t="str">
        <f t="shared" si="31"/>
        <v>OUI</v>
      </c>
      <c r="N83" s="50"/>
      <c r="O83" s="8"/>
    </row>
    <row r="84" spans="1:19">
      <c r="A84" s="209" t="s">
        <v>292</v>
      </c>
      <c r="B84" s="184" t="s">
        <v>122</v>
      </c>
      <c r="C84" s="185">
        <v>-127671.84</v>
      </c>
      <c r="D84" s="35">
        <f>C84/$C$128</f>
        <v>6.6905168863104936E-2</v>
      </c>
      <c r="E84" s="31"/>
      <c r="F84" s="32">
        <f t="shared" si="27"/>
        <v>0</v>
      </c>
      <c r="G84" s="10">
        <f t="shared" si="28"/>
        <v>-127671.84</v>
      </c>
      <c r="H84" s="185">
        <v>-110088.9</v>
      </c>
      <c r="I84" s="35">
        <f t="shared" si="29"/>
        <v>6.8185266640006667E-2</v>
      </c>
      <c r="J84" s="10">
        <f t="shared" si="32"/>
        <v>17582.940000000002</v>
      </c>
      <c r="K84" s="33">
        <f t="shared" si="33"/>
        <v>-0.13771979788181954</v>
      </c>
      <c r="L84" s="10">
        <f t="shared" si="30"/>
        <v>17582.940000000002</v>
      </c>
      <c r="M84" s="34" t="str">
        <f t="shared" si="31"/>
        <v>NON</v>
      </c>
      <c r="N84" s="37"/>
      <c r="O84" s="8"/>
    </row>
    <row r="85" spans="1:19">
      <c r="A85" s="209" t="s">
        <v>293</v>
      </c>
      <c r="B85" s="184" t="s">
        <v>121</v>
      </c>
      <c r="C85" s="185">
        <v>-81956</v>
      </c>
      <c r="D85" s="35">
        <f>C85/$C$128</f>
        <v>4.2948233685240443E-2</v>
      </c>
      <c r="E85" s="31"/>
      <c r="F85" s="32">
        <f t="shared" si="27"/>
        <v>0</v>
      </c>
      <c r="G85" s="10">
        <f t="shared" si="28"/>
        <v>-81956</v>
      </c>
      <c r="H85" s="185">
        <v>-111545</v>
      </c>
      <c r="I85" s="35">
        <f t="shared" si="29"/>
        <v>6.9087124745179071E-2</v>
      </c>
      <c r="J85" s="10">
        <f t="shared" si="32"/>
        <v>-29589</v>
      </c>
      <c r="K85" s="33">
        <f t="shared" si="33"/>
        <v>0.36103518961393921</v>
      </c>
      <c r="L85" s="10">
        <f t="shared" si="30"/>
        <v>-29589</v>
      </c>
      <c r="M85" s="34" t="str">
        <f t="shared" si="31"/>
        <v>OUI</v>
      </c>
      <c r="N85" s="51"/>
      <c r="O85" s="8"/>
    </row>
    <row r="86" spans="1:19">
      <c r="A86" s="209" t="s">
        <v>294</v>
      </c>
      <c r="B86" s="184" t="s">
        <v>106</v>
      </c>
      <c r="C86" s="185">
        <v>-353294.02</v>
      </c>
      <c r="D86" s="35">
        <f>C86/$C$128</f>
        <v>0.1851402475786765</v>
      </c>
      <c r="E86" s="31"/>
      <c r="F86" s="32">
        <f t="shared" si="27"/>
        <v>0</v>
      </c>
      <c r="G86" s="10">
        <f t="shared" si="28"/>
        <v>-353294.02</v>
      </c>
      <c r="H86" s="185">
        <v>-241117.54</v>
      </c>
      <c r="I86" s="35">
        <f t="shared" si="29"/>
        <v>0.14933988582393387</v>
      </c>
      <c r="J86" s="10">
        <f t="shared" si="32"/>
        <v>112176.48000000001</v>
      </c>
      <c r="K86" s="33">
        <f t="shared" si="33"/>
        <v>-0.31751593191416033</v>
      </c>
      <c r="L86" s="10">
        <f t="shared" si="30"/>
        <v>112176.48000000001</v>
      </c>
      <c r="M86" s="34" t="str">
        <f t="shared" si="31"/>
        <v>OUI</v>
      </c>
      <c r="N86" s="52"/>
      <c r="O86" s="8"/>
    </row>
    <row r="87" spans="1:19">
      <c r="A87" s="209" t="s">
        <v>295</v>
      </c>
      <c r="B87" s="184" t="s">
        <v>107</v>
      </c>
      <c r="C87" s="185"/>
      <c r="D87" s="35"/>
      <c r="E87" s="31"/>
      <c r="F87" s="32">
        <f t="shared" si="27"/>
        <v>0</v>
      </c>
      <c r="G87" s="10">
        <f t="shared" si="28"/>
        <v>0</v>
      </c>
      <c r="H87" s="185">
        <v>-162084</v>
      </c>
      <c r="I87" s="35">
        <f t="shared" si="29"/>
        <v>0.10038923777128157</v>
      </c>
      <c r="J87" s="10">
        <f t="shared" si="32"/>
        <v>-162084</v>
      </c>
      <c r="K87" s="33">
        <f t="shared" si="33"/>
        <v>0</v>
      </c>
      <c r="L87" s="10">
        <f t="shared" si="30"/>
        <v>-162084</v>
      </c>
      <c r="M87" s="34" t="str">
        <f t="shared" si="31"/>
        <v>OUI</v>
      </c>
      <c r="N87" s="50"/>
      <c r="O87" s="8"/>
    </row>
    <row r="88" spans="1:19">
      <c r="A88" s="209" t="s">
        <v>296</v>
      </c>
      <c r="B88" s="184" t="s">
        <v>11</v>
      </c>
      <c r="C88" s="185">
        <v>-437000</v>
      </c>
      <c r="D88" s="35">
        <f t="shared" ref="D88:D126" si="34">C88/$C$128</f>
        <v>0.22900554102750345</v>
      </c>
      <c r="E88" s="31" t="s">
        <v>58</v>
      </c>
      <c r="F88" s="32">
        <f t="shared" si="27"/>
        <v>-0.23991469699662338</v>
      </c>
      <c r="G88" s="10">
        <f t="shared" si="28"/>
        <v>-332157.27741247561</v>
      </c>
      <c r="H88" s="185">
        <v>-252000</v>
      </c>
      <c r="I88" s="35">
        <f t="shared" si="29"/>
        <v>0.1560801061077155</v>
      </c>
      <c r="J88" s="10">
        <f t="shared" si="32"/>
        <v>185000</v>
      </c>
      <c r="K88" s="33">
        <f t="shared" si="33"/>
        <v>-0.42334096109839819</v>
      </c>
      <c r="L88" s="10">
        <f t="shared" si="30"/>
        <v>80157.277412475611</v>
      </c>
      <c r="M88" s="34" t="str">
        <f t="shared" si="31"/>
        <v>OUI</v>
      </c>
      <c r="N88" s="36"/>
      <c r="O88" s="8"/>
    </row>
    <row r="89" spans="1:19">
      <c r="A89" s="209" t="s">
        <v>297</v>
      </c>
      <c r="B89" s="184" t="s">
        <v>108</v>
      </c>
      <c r="C89" s="185">
        <v>-9954.3799999999992</v>
      </c>
      <c r="D89" s="35">
        <f t="shared" si="34"/>
        <v>5.2164946853394956E-3</v>
      </c>
      <c r="E89" s="31"/>
      <c r="F89" s="32">
        <f t="shared" si="27"/>
        <v>0</v>
      </c>
      <c r="G89" s="10">
        <f t="shared" si="28"/>
        <v>-9954.3799999999992</v>
      </c>
      <c r="H89" s="185">
        <v>0</v>
      </c>
      <c r="I89" s="35">
        <f t="shared" si="29"/>
        <v>0</v>
      </c>
      <c r="J89" s="10">
        <f t="shared" si="32"/>
        <v>9954.3799999999992</v>
      </c>
      <c r="K89" s="33">
        <f t="shared" si="33"/>
        <v>-1</v>
      </c>
      <c r="L89" s="10">
        <f t="shared" si="30"/>
        <v>9954.3799999999992</v>
      </c>
      <c r="M89" s="34" t="str">
        <f t="shared" si="31"/>
        <v>NON</v>
      </c>
      <c r="N89" s="36"/>
      <c r="O89" s="8"/>
    </row>
    <row r="90" spans="1:19">
      <c r="A90" s="208" t="s">
        <v>298</v>
      </c>
      <c r="B90" s="182" t="s">
        <v>105</v>
      </c>
      <c r="C90" s="183">
        <v>-61071.65</v>
      </c>
      <c r="D90" s="30">
        <f t="shared" si="34"/>
        <v>3.2003995994719293E-2</v>
      </c>
      <c r="E90" s="31"/>
      <c r="F90" s="32">
        <f t="shared" si="27"/>
        <v>0</v>
      </c>
      <c r="G90" s="10">
        <f t="shared" si="28"/>
        <v>-61071.65</v>
      </c>
      <c r="H90" s="183">
        <v>-3240.13</v>
      </c>
      <c r="I90" s="30">
        <f t="shared" si="29"/>
        <v>2.0068247388999689E-3</v>
      </c>
      <c r="J90" s="10">
        <f t="shared" si="32"/>
        <v>57831.520000000004</v>
      </c>
      <c r="K90" s="33">
        <f t="shared" si="33"/>
        <v>-0.94694543212767301</v>
      </c>
      <c r="L90" s="10">
        <f t="shared" si="30"/>
        <v>57831.520000000004</v>
      </c>
      <c r="M90" s="34" t="str">
        <f t="shared" si="31"/>
        <v>OUI</v>
      </c>
      <c r="N90" s="28"/>
      <c r="O90" s="1"/>
    </row>
    <row r="91" spans="1:19">
      <c r="A91" s="208" t="s">
        <v>299</v>
      </c>
      <c r="B91" s="182" t="s">
        <v>14</v>
      </c>
      <c r="C91" s="183">
        <v>-251.46</v>
      </c>
      <c r="D91" s="30">
        <f t="shared" si="34"/>
        <v>1.3177513351664993E-4</v>
      </c>
      <c r="E91" s="31"/>
      <c r="F91" s="32">
        <f t="shared" si="27"/>
        <v>0</v>
      </c>
      <c r="G91" s="10">
        <f t="shared" si="28"/>
        <v>-251.46</v>
      </c>
      <c r="H91" s="183">
        <v>-3309.89</v>
      </c>
      <c r="I91" s="30">
        <f t="shared" si="29"/>
        <v>2.0500316762097873E-3</v>
      </c>
      <c r="J91" s="10">
        <f t="shared" si="32"/>
        <v>-3058.43</v>
      </c>
      <c r="K91" s="33">
        <f t="shared" si="33"/>
        <v>12.162689891036347</v>
      </c>
      <c r="L91" s="10">
        <f t="shared" si="30"/>
        <v>-3058.43</v>
      </c>
      <c r="M91" s="34" t="str">
        <f t="shared" si="31"/>
        <v>NON</v>
      </c>
      <c r="N91" s="38"/>
      <c r="O91" s="1"/>
    </row>
    <row r="92" spans="1:19">
      <c r="A92" s="208" t="s">
        <v>300</v>
      </c>
      <c r="B92" s="182" t="s">
        <v>104</v>
      </c>
      <c r="C92" s="183">
        <v>-50268.95</v>
      </c>
      <c r="D92" s="30">
        <f t="shared" si="34"/>
        <v>2.6342947578111026E-2</v>
      </c>
      <c r="E92" s="31" t="s">
        <v>57</v>
      </c>
      <c r="F92" s="32">
        <f t="shared" si="27"/>
        <v>-0.11764705882352944</v>
      </c>
      <c r="G92" s="10">
        <f t="shared" si="28"/>
        <v>-44354.955882352937</v>
      </c>
      <c r="H92" s="183">
        <v>-37572.68</v>
      </c>
      <c r="I92" s="30">
        <f t="shared" si="29"/>
        <v>2.3271221750600157E-2</v>
      </c>
      <c r="J92" s="10">
        <f t="shared" si="32"/>
        <v>12696.269999999997</v>
      </c>
      <c r="K92" s="33">
        <f t="shared" si="33"/>
        <v>-0.2525668429517624</v>
      </c>
      <c r="L92" s="10">
        <f t="shared" si="30"/>
        <v>6782.2758823529366</v>
      </c>
      <c r="M92" s="34" t="str">
        <f t="shared" si="31"/>
        <v>NON</v>
      </c>
      <c r="N92" s="28"/>
      <c r="O92" s="1"/>
    </row>
    <row r="93" spans="1:19">
      <c r="A93" s="208" t="s">
        <v>301</v>
      </c>
      <c r="B93" s="182" t="s">
        <v>12</v>
      </c>
      <c r="C93" s="183">
        <v>-70500</v>
      </c>
      <c r="D93" s="30">
        <f t="shared" si="34"/>
        <v>3.6944829845398153E-2</v>
      </c>
      <c r="E93" s="31" t="s">
        <v>57</v>
      </c>
      <c r="F93" s="32">
        <f t="shared" si="27"/>
        <v>-0.11764705882352944</v>
      </c>
      <c r="G93" s="10">
        <f t="shared" si="28"/>
        <v>-62205.882352941175</v>
      </c>
      <c r="H93" s="183">
        <v>-67171.81</v>
      </c>
      <c r="I93" s="30">
        <f t="shared" si="29"/>
        <v>4.160390171526708E-2</v>
      </c>
      <c r="J93" s="10">
        <f t="shared" si="32"/>
        <v>3328.1900000000023</v>
      </c>
      <c r="K93" s="33">
        <f t="shared" si="33"/>
        <v>-4.7208368794326272E-2</v>
      </c>
      <c r="L93" s="10">
        <f t="shared" si="30"/>
        <v>-4965.9276470588229</v>
      </c>
      <c r="M93" s="34" t="str">
        <f t="shared" si="31"/>
        <v>NON</v>
      </c>
      <c r="N93" s="28"/>
      <c r="O93" s="1"/>
    </row>
    <row r="94" spans="1:19">
      <c r="A94" s="208" t="s">
        <v>302</v>
      </c>
      <c r="B94" s="182" t="s">
        <v>103</v>
      </c>
      <c r="C94" s="183">
        <v>-8126</v>
      </c>
      <c r="D94" s="30">
        <f t="shared" si="34"/>
        <v>4.2583501748043318E-3</v>
      </c>
      <c r="E94" s="31" t="s">
        <v>57</v>
      </c>
      <c r="F94" s="32">
        <f t="shared" si="27"/>
        <v>-0.11764705882352944</v>
      </c>
      <c r="G94" s="10">
        <f t="shared" si="28"/>
        <v>-7170</v>
      </c>
      <c r="H94" s="183">
        <v>-6653</v>
      </c>
      <c r="I94" s="30">
        <f t="shared" si="29"/>
        <v>4.1206386743437746E-3</v>
      </c>
      <c r="J94" s="10">
        <f t="shared" si="32"/>
        <v>1473</v>
      </c>
      <c r="K94" s="33">
        <f t="shared" si="33"/>
        <v>-0.18126999753876447</v>
      </c>
      <c r="L94" s="10">
        <f t="shared" si="30"/>
        <v>517</v>
      </c>
      <c r="M94" s="34" t="str">
        <f t="shared" si="31"/>
        <v>NON</v>
      </c>
      <c r="N94" s="28"/>
      <c r="O94" s="1"/>
    </row>
    <row r="95" spans="1:19">
      <c r="A95" s="209" t="s">
        <v>303</v>
      </c>
      <c r="B95" s="184" t="s">
        <v>74</v>
      </c>
      <c r="C95" s="185">
        <v>-180000</v>
      </c>
      <c r="D95" s="35">
        <f t="shared" si="34"/>
        <v>9.4327225137186776E-2</v>
      </c>
      <c r="E95" s="31" t="s">
        <v>57</v>
      </c>
      <c r="F95" s="32">
        <f t="shared" si="27"/>
        <v>-0.11764705882352944</v>
      </c>
      <c r="G95" s="10">
        <f t="shared" si="28"/>
        <v>-158823.5294117647</v>
      </c>
      <c r="H95" s="185">
        <v>-134000</v>
      </c>
      <c r="I95" s="35">
        <f t="shared" si="29"/>
        <v>8.2994977057277292E-2</v>
      </c>
      <c r="J95" s="10">
        <f t="shared" si="32"/>
        <v>46000</v>
      </c>
      <c r="K95" s="33">
        <f t="shared" si="33"/>
        <v>-0.25555555555555554</v>
      </c>
      <c r="L95" s="10">
        <f t="shared" si="30"/>
        <v>24823.529411764699</v>
      </c>
      <c r="M95" s="34" t="str">
        <f t="shared" si="31"/>
        <v>NON</v>
      </c>
      <c r="N95" s="53"/>
      <c r="O95" s="8"/>
    </row>
    <row r="96" spans="1:19">
      <c r="A96" s="209" t="s">
        <v>304</v>
      </c>
      <c r="B96" s="184" t="s">
        <v>13</v>
      </c>
      <c r="C96" s="185">
        <v>-20000</v>
      </c>
      <c r="D96" s="35">
        <f t="shared" si="34"/>
        <v>1.0480802793020752E-2</v>
      </c>
      <c r="E96" s="31" t="s">
        <v>57</v>
      </c>
      <c r="F96" s="32">
        <f t="shared" si="27"/>
        <v>-0.11764705882352944</v>
      </c>
      <c r="G96" s="10">
        <f t="shared" si="28"/>
        <v>-17647.058823529413</v>
      </c>
      <c r="H96" s="185">
        <v>0</v>
      </c>
      <c r="I96" s="35">
        <f t="shared" si="29"/>
        <v>0</v>
      </c>
      <c r="J96" s="10">
        <f t="shared" si="32"/>
        <v>20000</v>
      </c>
      <c r="K96" s="33">
        <f t="shared" si="33"/>
        <v>-1</v>
      </c>
      <c r="L96" s="10">
        <f t="shared" si="30"/>
        <v>17647.058823529413</v>
      </c>
      <c r="M96" s="34" t="str">
        <f t="shared" si="31"/>
        <v>NON</v>
      </c>
      <c r="N96" s="36"/>
      <c r="O96" s="8"/>
    </row>
    <row r="97" spans="1:15">
      <c r="A97" s="209" t="s">
        <v>305</v>
      </c>
      <c r="B97" s="184" t="s">
        <v>91</v>
      </c>
      <c r="C97" s="185">
        <v>-21000</v>
      </c>
      <c r="D97" s="35">
        <f t="shared" si="34"/>
        <v>1.1004842932671791E-2</v>
      </c>
      <c r="E97" s="31" t="s">
        <v>58</v>
      </c>
      <c r="F97" s="32">
        <f t="shared" si="27"/>
        <v>-0.23991469699662338</v>
      </c>
      <c r="G97" s="10">
        <f t="shared" si="28"/>
        <v>-15961.79136307091</v>
      </c>
      <c r="H97" s="185">
        <v>0</v>
      </c>
      <c r="I97" s="35">
        <f t="shared" si="29"/>
        <v>0</v>
      </c>
      <c r="J97" s="10">
        <f t="shared" si="32"/>
        <v>21000</v>
      </c>
      <c r="K97" s="33">
        <f t="shared" si="33"/>
        <v>-1</v>
      </c>
      <c r="L97" s="10">
        <f t="shared" si="30"/>
        <v>15961.79136307091</v>
      </c>
      <c r="M97" s="34" t="str">
        <f t="shared" si="31"/>
        <v>NON</v>
      </c>
      <c r="N97" s="36"/>
      <c r="O97" s="8"/>
    </row>
    <row r="98" spans="1:15">
      <c r="A98" s="208" t="s">
        <v>306</v>
      </c>
      <c r="B98" s="182" t="s">
        <v>101</v>
      </c>
      <c r="C98" s="183"/>
      <c r="D98" s="30">
        <f t="shared" si="34"/>
        <v>0</v>
      </c>
      <c r="E98" s="31"/>
      <c r="F98" s="32">
        <f t="shared" si="27"/>
        <v>0</v>
      </c>
      <c r="G98" s="10">
        <f t="shared" si="28"/>
        <v>0</v>
      </c>
      <c r="H98" s="183"/>
      <c r="I98" s="30">
        <f t="shared" si="29"/>
        <v>0</v>
      </c>
      <c r="J98" s="10">
        <f t="shared" si="32"/>
        <v>0</v>
      </c>
      <c r="K98" s="33">
        <f t="shared" si="33"/>
        <v>0</v>
      </c>
      <c r="L98" s="10">
        <f t="shared" si="30"/>
        <v>0</v>
      </c>
      <c r="M98" s="34" t="str">
        <f t="shared" si="31"/>
        <v>NON</v>
      </c>
      <c r="N98" s="28"/>
      <c r="O98" s="1"/>
    </row>
    <row r="99" spans="1:15">
      <c r="A99" s="208" t="s">
        <v>307</v>
      </c>
      <c r="B99" s="182" t="s">
        <v>92</v>
      </c>
      <c r="C99" s="183">
        <v>-57000</v>
      </c>
      <c r="D99" s="30">
        <f t="shared" si="34"/>
        <v>2.9870287960109147E-2</v>
      </c>
      <c r="E99" s="31" t="s">
        <v>58</v>
      </c>
      <c r="F99" s="32">
        <f t="shared" si="27"/>
        <v>-0.23991469699662338</v>
      </c>
      <c r="G99" s="10">
        <f t="shared" si="28"/>
        <v>-43324.862271192469</v>
      </c>
      <c r="H99" s="183">
        <v>-30000</v>
      </c>
      <c r="I99" s="30">
        <f t="shared" si="29"/>
        <v>1.8580965012823272E-2</v>
      </c>
      <c r="J99" s="10">
        <f t="shared" si="32"/>
        <v>27000</v>
      </c>
      <c r="K99" s="33">
        <f t="shared" si="33"/>
        <v>-0.47368421052631576</v>
      </c>
      <c r="L99" s="10">
        <f t="shared" si="30"/>
        <v>13324.862271192469</v>
      </c>
      <c r="M99" s="34" t="str">
        <f t="shared" si="31"/>
        <v>NON</v>
      </c>
      <c r="N99" s="54"/>
      <c r="O99" s="1"/>
    </row>
    <row r="100" spans="1:15">
      <c r="A100" s="208"/>
      <c r="B100" s="182"/>
      <c r="C100" s="183"/>
      <c r="D100" s="30">
        <f t="shared" si="34"/>
        <v>0</v>
      </c>
      <c r="E100" s="31"/>
      <c r="F100" s="32">
        <f t="shared" ref="F100:F126" si="35">IFERROR(VLOOKUP(E100,$A$15:$G$18,7,FALSE),)</f>
        <v>0</v>
      </c>
      <c r="G100" s="10">
        <f t="shared" ref="G100:G126" si="36">+C100*(1+F100)</f>
        <v>0</v>
      </c>
      <c r="H100" s="183"/>
      <c r="I100" s="30">
        <f t="shared" si="29"/>
        <v>0</v>
      </c>
      <c r="J100" s="10">
        <f t="shared" ref="J100:J126" si="37">+IFERROR(H100-C100,)</f>
        <v>0</v>
      </c>
      <c r="K100" s="33">
        <f t="shared" ref="K100:K126" si="38">IFERROR(J100/C100,)</f>
        <v>0</v>
      </c>
      <c r="L100" s="10">
        <f t="shared" ref="L100:L126" si="39">+H100-G100</f>
        <v>0</v>
      </c>
      <c r="M100" s="34" t="str">
        <f t="shared" si="31"/>
        <v>NON</v>
      </c>
      <c r="N100" s="54"/>
      <c r="O100" s="1"/>
    </row>
    <row r="101" spans="1:15">
      <c r="A101" s="208"/>
      <c r="B101" s="182"/>
      <c r="C101" s="183"/>
      <c r="D101" s="30">
        <f t="shared" ref="D101:D118" si="40">C101/$C$128</f>
        <v>0</v>
      </c>
      <c r="E101" s="31"/>
      <c r="F101" s="32">
        <f t="shared" ref="F101:F118" si="41">IFERROR(VLOOKUP(E101,$A$15:$G$18,7,FALSE),)</f>
        <v>0</v>
      </c>
      <c r="G101" s="10">
        <f t="shared" ref="G101:G118" si="42">+C101*(1+F101)</f>
        <v>0</v>
      </c>
      <c r="H101" s="183"/>
      <c r="I101" s="30">
        <f t="shared" ref="I101:I118" si="43">H101/$H$128</f>
        <v>0</v>
      </c>
      <c r="J101" s="10">
        <f t="shared" ref="J101:J118" si="44">+IFERROR(H101-C101,)</f>
        <v>0</v>
      </c>
      <c r="K101" s="33">
        <f t="shared" ref="K101:K118" si="45">IFERROR(J101/C101,)</f>
        <v>0</v>
      </c>
      <c r="L101" s="10">
        <f t="shared" ref="L101:L118" si="46">+H101-G101</f>
        <v>0</v>
      </c>
      <c r="M101" s="34" t="str">
        <f t="shared" ref="M101:M118" si="47">IF(ABS(L101)&gt;$J$7,"OUI","NON")</f>
        <v>NON</v>
      </c>
      <c r="N101" s="54"/>
      <c r="O101" s="1"/>
    </row>
    <row r="102" spans="1:15">
      <c r="A102" s="208"/>
      <c r="B102" s="182"/>
      <c r="C102" s="183"/>
      <c r="D102" s="30">
        <f t="shared" si="40"/>
        <v>0</v>
      </c>
      <c r="E102" s="31"/>
      <c r="F102" s="32">
        <f t="shared" si="41"/>
        <v>0</v>
      </c>
      <c r="G102" s="10">
        <f t="shared" si="42"/>
        <v>0</v>
      </c>
      <c r="H102" s="183"/>
      <c r="I102" s="30">
        <f t="shared" si="43"/>
        <v>0</v>
      </c>
      <c r="J102" s="10">
        <f t="shared" si="44"/>
        <v>0</v>
      </c>
      <c r="K102" s="33">
        <f t="shared" si="45"/>
        <v>0</v>
      </c>
      <c r="L102" s="10">
        <f t="shared" si="46"/>
        <v>0</v>
      </c>
      <c r="M102" s="34" t="str">
        <f t="shared" si="47"/>
        <v>NON</v>
      </c>
      <c r="N102" s="54"/>
      <c r="O102" s="1"/>
    </row>
    <row r="103" spans="1:15">
      <c r="A103" s="208"/>
      <c r="B103" s="182"/>
      <c r="C103" s="183"/>
      <c r="D103" s="30">
        <f t="shared" si="40"/>
        <v>0</v>
      </c>
      <c r="E103" s="31"/>
      <c r="F103" s="32">
        <f t="shared" si="41"/>
        <v>0</v>
      </c>
      <c r="G103" s="10">
        <f t="shared" si="42"/>
        <v>0</v>
      </c>
      <c r="H103" s="183"/>
      <c r="I103" s="30">
        <f t="shared" si="43"/>
        <v>0</v>
      </c>
      <c r="J103" s="10">
        <f t="shared" si="44"/>
        <v>0</v>
      </c>
      <c r="K103" s="33">
        <f t="shared" si="45"/>
        <v>0</v>
      </c>
      <c r="L103" s="10">
        <f t="shared" si="46"/>
        <v>0</v>
      </c>
      <c r="M103" s="34" t="str">
        <f t="shared" si="47"/>
        <v>NON</v>
      </c>
      <c r="N103" s="54"/>
      <c r="O103" s="1"/>
    </row>
    <row r="104" spans="1:15">
      <c r="A104" s="208"/>
      <c r="B104" s="182"/>
      <c r="C104" s="183"/>
      <c r="D104" s="30">
        <f t="shared" si="40"/>
        <v>0</v>
      </c>
      <c r="E104" s="31"/>
      <c r="F104" s="32">
        <f t="shared" si="41"/>
        <v>0</v>
      </c>
      <c r="G104" s="10">
        <f t="shared" si="42"/>
        <v>0</v>
      </c>
      <c r="H104" s="183"/>
      <c r="I104" s="30">
        <f t="shared" si="43"/>
        <v>0</v>
      </c>
      <c r="J104" s="10">
        <f t="shared" si="44"/>
        <v>0</v>
      </c>
      <c r="K104" s="33">
        <f t="shared" si="45"/>
        <v>0</v>
      </c>
      <c r="L104" s="10">
        <f t="shared" si="46"/>
        <v>0</v>
      </c>
      <c r="M104" s="34" t="str">
        <f t="shared" si="47"/>
        <v>NON</v>
      </c>
      <c r="N104" s="54"/>
      <c r="O104" s="1"/>
    </row>
    <row r="105" spans="1:15">
      <c r="A105" s="208"/>
      <c r="B105" s="182"/>
      <c r="C105" s="183"/>
      <c r="D105" s="30">
        <f t="shared" si="40"/>
        <v>0</v>
      </c>
      <c r="E105" s="31"/>
      <c r="F105" s="32">
        <f t="shared" si="41"/>
        <v>0</v>
      </c>
      <c r="G105" s="10">
        <f t="shared" si="42"/>
        <v>0</v>
      </c>
      <c r="H105" s="183"/>
      <c r="I105" s="30">
        <f t="shared" si="43"/>
        <v>0</v>
      </c>
      <c r="J105" s="10">
        <f t="shared" si="44"/>
        <v>0</v>
      </c>
      <c r="K105" s="33">
        <f t="shared" si="45"/>
        <v>0</v>
      </c>
      <c r="L105" s="10">
        <f t="shared" si="46"/>
        <v>0</v>
      </c>
      <c r="M105" s="34" t="str">
        <f t="shared" si="47"/>
        <v>NON</v>
      </c>
      <c r="N105" s="54"/>
      <c r="O105" s="1"/>
    </row>
    <row r="106" spans="1:15">
      <c r="A106" s="208"/>
      <c r="B106" s="182"/>
      <c r="C106" s="183"/>
      <c r="D106" s="30">
        <f t="shared" si="40"/>
        <v>0</v>
      </c>
      <c r="E106" s="31"/>
      <c r="F106" s="32">
        <f t="shared" si="41"/>
        <v>0</v>
      </c>
      <c r="G106" s="10">
        <f t="shared" si="42"/>
        <v>0</v>
      </c>
      <c r="H106" s="183"/>
      <c r="I106" s="30">
        <f t="shared" si="43"/>
        <v>0</v>
      </c>
      <c r="J106" s="10">
        <f t="shared" si="44"/>
        <v>0</v>
      </c>
      <c r="K106" s="33">
        <f t="shared" si="45"/>
        <v>0</v>
      </c>
      <c r="L106" s="10">
        <f t="shared" si="46"/>
        <v>0</v>
      </c>
      <c r="M106" s="34" t="str">
        <f t="shared" si="47"/>
        <v>NON</v>
      </c>
      <c r="N106" s="54"/>
      <c r="O106" s="1"/>
    </row>
    <row r="107" spans="1:15">
      <c r="A107" s="208"/>
      <c r="B107" s="182"/>
      <c r="C107" s="183"/>
      <c r="D107" s="30">
        <f t="shared" si="40"/>
        <v>0</v>
      </c>
      <c r="E107" s="31"/>
      <c r="F107" s="32">
        <f t="shared" si="41"/>
        <v>0</v>
      </c>
      <c r="G107" s="10">
        <f t="shared" si="42"/>
        <v>0</v>
      </c>
      <c r="H107" s="183"/>
      <c r="I107" s="30">
        <f t="shared" si="43"/>
        <v>0</v>
      </c>
      <c r="J107" s="10">
        <f t="shared" si="44"/>
        <v>0</v>
      </c>
      <c r="K107" s="33">
        <f t="shared" si="45"/>
        <v>0</v>
      </c>
      <c r="L107" s="10">
        <f t="shared" si="46"/>
        <v>0</v>
      </c>
      <c r="M107" s="34" t="str">
        <f t="shared" si="47"/>
        <v>NON</v>
      </c>
      <c r="N107" s="54"/>
      <c r="O107" s="1"/>
    </row>
    <row r="108" spans="1:15">
      <c r="A108" s="208"/>
      <c r="B108" s="182"/>
      <c r="C108" s="183"/>
      <c r="D108" s="30">
        <f t="shared" si="40"/>
        <v>0</v>
      </c>
      <c r="E108" s="31"/>
      <c r="F108" s="32">
        <f t="shared" si="41"/>
        <v>0</v>
      </c>
      <c r="G108" s="10">
        <f t="shared" si="42"/>
        <v>0</v>
      </c>
      <c r="H108" s="183"/>
      <c r="I108" s="30">
        <f t="shared" si="43"/>
        <v>0</v>
      </c>
      <c r="J108" s="10">
        <f t="shared" si="44"/>
        <v>0</v>
      </c>
      <c r="K108" s="33">
        <f t="shared" si="45"/>
        <v>0</v>
      </c>
      <c r="L108" s="10">
        <f t="shared" si="46"/>
        <v>0</v>
      </c>
      <c r="M108" s="34" t="str">
        <f t="shared" si="47"/>
        <v>NON</v>
      </c>
      <c r="N108" s="54"/>
      <c r="O108" s="1"/>
    </row>
    <row r="109" spans="1:15">
      <c r="A109" s="208"/>
      <c r="B109" s="182"/>
      <c r="C109" s="183"/>
      <c r="D109" s="30">
        <f t="shared" si="40"/>
        <v>0</v>
      </c>
      <c r="E109" s="31"/>
      <c r="F109" s="32">
        <f t="shared" si="41"/>
        <v>0</v>
      </c>
      <c r="G109" s="10">
        <f t="shared" si="42"/>
        <v>0</v>
      </c>
      <c r="H109" s="183"/>
      <c r="I109" s="30">
        <f t="shared" si="43"/>
        <v>0</v>
      </c>
      <c r="J109" s="10">
        <f t="shared" si="44"/>
        <v>0</v>
      </c>
      <c r="K109" s="33">
        <f t="shared" si="45"/>
        <v>0</v>
      </c>
      <c r="L109" s="10">
        <f t="shared" si="46"/>
        <v>0</v>
      </c>
      <c r="M109" s="34" t="str">
        <f t="shared" si="47"/>
        <v>NON</v>
      </c>
      <c r="N109" s="54"/>
      <c r="O109" s="1"/>
    </row>
    <row r="110" spans="1:15">
      <c r="A110" s="208"/>
      <c r="B110" s="182"/>
      <c r="C110" s="183"/>
      <c r="D110" s="30">
        <f t="shared" si="40"/>
        <v>0</v>
      </c>
      <c r="E110" s="31"/>
      <c r="F110" s="32">
        <f t="shared" si="41"/>
        <v>0</v>
      </c>
      <c r="G110" s="10">
        <f t="shared" si="42"/>
        <v>0</v>
      </c>
      <c r="H110" s="183"/>
      <c r="I110" s="30">
        <f t="shared" si="43"/>
        <v>0</v>
      </c>
      <c r="J110" s="10">
        <f t="shared" si="44"/>
        <v>0</v>
      </c>
      <c r="K110" s="33">
        <f t="shared" si="45"/>
        <v>0</v>
      </c>
      <c r="L110" s="10">
        <f t="shared" si="46"/>
        <v>0</v>
      </c>
      <c r="M110" s="34" t="str">
        <f t="shared" si="47"/>
        <v>NON</v>
      </c>
      <c r="N110" s="54"/>
      <c r="O110" s="1"/>
    </row>
    <row r="111" spans="1:15">
      <c r="A111" s="208"/>
      <c r="B111" s="182"/>
      <c r="C111" s="183"/>
      <c r="D111" s="30">
        <f t="shared" si="40"/>
        <v>0</v>
      </c>
      <c r="E111" s="31"/>
      <c r="F111" s="32">
        <f t="shared" si="41"/>
        <v>0</v>
      </c>
      <c r="G111" s="10">
        <f t="shared" si="42"/>
        <v>0</v>
      </c>
      <c r="H111" s="183"/>
      <c r="I111" s="30">
        <f t="shared" si="43"/>
        <v>0</v>
      </c>
      <c r="J111" s="10">
        <f t="shared" si="44"/>
        <v>0</v>
      </c>
      <c r="K111" s="33">
        <f t="shared" si="45"/>
        <v>0</v>
      </c>
      <c r="L111" s="10">
        <f t="shared" si="46"/>
        <v>0</v>
      </c>
      <c r="M111" s="34" t="str">
        <f t="shared" si="47"/>
        <v>NON</v>
      </c>
      <c r="N111" s="54"/>
      <c r="O111" s="1"/>
    </row>
    <row r="112" spans="1:15">
      <c r="A112" s="208"/>
      <c r="B112" s="182"/>
      <c r="C112" s="183"/>
      <c r="D112" s="30">
        <f t="shared" si="40"/>
        <v>0</v>
      </c>
      <c r="E112" s="31"/>
      <c r="F112" s="32">
        <f t="shared" si="41"/>
        <v>0</v>
      </c>
      <c r="G112" s="10">
        <f t="shared" si="42"/>
        <v>0</v>
      </c>
      <c r="H112" s="183"/>
      <c r="I112" s="30">
        <f t="shared" si="43"/>
        <v>0</v>
      </c>
      <c r="J112" s="10">
        <f t="shared" si="44"/>
        <v>0</v>
      </c>
      <c r="K112" s="33">
        <f t="shared" si="45"/>
        <v>0</v>
      </c>
      <c r="L112" s="10">
        <f t="shared" si="46"/>
        <v>0</v>
      </c>
      <c r="M112" s="34" t="str">
        <f t="shared" si="47"/>
        <v>NON</v>
      </c>
      <c r="N112" s="54"/>
      <c r="O112" s="1"/>
    </row>
    <row r="113" spans="1:20">
      <c r="A113" s="208"/>
      <c r="B113" s="182"/>
      <c r="C113" s="183"/>
      <c r="D113" s="30">
        <f t="shared" si="40"/>
        <v>0</v>
      </c>
      <c r="E113" s="31"/>
      <c r="F113" s="32">
        <f t="shared" si="41"/>
        <v>0</v>
      </c>
      <c r="G113" s="10">
        <f t="shared" si="42"/>
        <v>0</v>
      </c>
      <c r="H113" s="183"/>
      <c r="I113" s="30">
        <f t="shared" si="43"/>
        <v>0</v>
      </c>
      <c r="J113" s="10">
        <f t="shared" si="44"/>
        <v>0</v>
      </c>
      <c r="K113" s="33">
        <f t="shared" si="45"/>
        <v>0</v>
      </c>
      <c r="L113" s="10">
        <f t="shared" si="46"/>
        <v>0</v>
      </c>
      <c r="M113" s="34" t="str">
        <f t="shared" si="47"/>
        <v>NON</v>
      </c>
      <c r="N113" s="54"/>
      <c r="O113" s="1"/>
    </row>
    <row r="114" spans="1:20">
      <c r="A114" s="208"/>
      <c r="B114" s="182"/>
      <c r="C114" s="183"/>
      <c r="D114" s="30">
        <f t="shared" si="40"/>
        <v>0</v>
      </c>
      <c r="E114" s="31"/>
      <c r="F114" s="32">
        <f t="shared" si="41"/>
        <v>0</v>
      </c>
      <c r="G114" s="10">
        <f t="shared" si="42"/>
        <v>0</v>
      </c>
      <c r="H114" s="183"/>
      <c r="I114" s="30">
        <f t="shared" si="43"/>
        <v>0</v>
      </c>
      <c r="J114" s="10">
        <f t="shared" si="44"/>
        <v>0</v>
      </c>
      <c r="K114" s="33">
        <f t="shared" si="45"/>
        <v>0</v>
      </c>
      <c r="L114" s="10">
        <f t="shared" si="46"/>
        <v>0</v>
      </c>
      <c r="M114" s="34" t="str">
        <f t="shared" si="47"/>
        <v>NON</v>
      </c>
      <c r="N114" s="54"/>
      <c r="O114" s="1"/>
    </row>
    <row r="115" spans="1:20">
      <c r="A115" s="208"/>
      <c r="B115" s="182"/>
      <c r="C115" s="183"/>
      <c r="D115" s="30">
        <f t="shared" si="40"/>
        <v>0</v>
      </c>
      <c r="E115" s="31"/>
      <c r="F115" s="32">
        <f t="shared" si="41"/>
        <v>0</v>
      </c>
      <c r="G115" s="10">
        <f t="shared" si="42"/>
        <v>0</v>
      </c>
      <c r="H115" s="183"/>
      <c r="I115" s="30">
        <f t="shared" si="43"/>
        <v>0</v>
      </c>
      <c r="J115" s="10">
        <f t="shared" si="44"/>
        <v>0</v>
      </c>
      <c r="K115" s="33">
        <f t="shared" si="45"/>
        <v>0</v>
      </c>
      <c r="L115" s="10">
        <f t="shared" si="46"/>
        <v>0</v>
      </c>
      <c r="M115" s="34" t="str">
        <f t="shared" si="47"/>
        <v>NON</v>
      </c>
      <c r="N115" s="54"/>
      <c r="O115" s="1"/>
    </row>
    <row r="116" spans="1:20">
      <c r="A116" s="208"/>
      <c r="B116" s="182"/>
      <c r="C116" s="183"/>
      <c r="D116" s="30">
        <f t="shared" si="40"/>
        <v>0</v>
      </c>
      <c r="E116" s="31"/>
      <c r="F116" s="32">
        <f t="shared" si="41"/>
        <v>0</v>
      </c>
      <c r="G116" s="10">
        <f t="shared" si="42"/>
        <v>0</v>
      </c>
      <c r="H116" s="183"/>
      <c r="I116" s="30">
        <f t="shared" si="43"/>
        <v>0</v>
      </c>
      <c r="J116" s="10">
        <f t="shared" si="44"/>
        <v>0</v>
      </c>
      <c r="K116" s="33">
        <f t="shared" si="45"/>
        <v>0</v>
      </c>
      <c r="L116" s="10">
        <f t="shared" si="46"/>
        <v>0</v>
      </c>
      <c r="M116" s="34" t="str">
        <f t="shared" si="47"/>
        <v>NON</v>
      </c>
      <c r="N116" s="54"/>
      <c r="O116" s="1"/>
    </row>
    <row r="117" spans="1:20">
      <c r="A117" s="208"/>
      <c r="B117" s="182"/>
      <c r="C117" s="183"/>
      <c r="D117" s="30">
        <f t="shared" si="40"/>
        <v>0</v>
      </c>
      <c r="E117" s="31"/>
      <c r="F117" s="32">
        <f t="shared" si="41"/>
        <v>0</v>
      </c>
      <c r="G117" s="10">
        <f t="shared" si="42"/>
        <v>0</v>
      </c>
      <c r="H117" s="183"/>
      <c r="I117" s="30">
        <f t="shared" si="43"/>
        <v>0</v>
      </c>
      <c r="J117" s="10">
        <f t="shared" si="44"/>
        <v>0</v>
      </c>
      <c r="K117" s="33">
        <f t="shared" si="45"/>
        <v>0</v>
      </c>
      <c r="L117" s="10">
        <f t="shared" si="46"/>
        <v>0</v>
      </c>
      <c r="M117" s="34" t="str">
        <f t="shared" si="47"/>
        <v>NON</v>
      </c>
      <c r="N117" s="54"/>
      <c r="O117" s="1"/>
    </row>
    <row r="118" spans="1:20">
      <c r="A118" s="208"/>
      <c r="B118" s="182"/>
      <c r="C118" s="183"/>
      <c r="D118" s="30">
        <f t="shared" si="40"/>
        <v>0</v>
      </c>
      <c r="E118" s="31"/>
      <c r="F118" s="32">
        <f t="shared" si="41"/>
        <v>0</v>
      </c>
      <c r="G118" s="10">
        <f t="shared" si="42"/>
        <v>0</v>
      </c>
      <c r="H118" s="183"/>
      <c r="I118" s="30">
        <f t="shared" si="43"/>
        <v>0</v>
      </c>
      <c r="J118" s="10">
        <f t="shared" si="44"/>
        <v>0</v>
      </c>
      <c r="K118" s="33">
        <f t="shared" si="45"/>
        <v>0</v>
      </c>
      <c r="L118" s="10">
        <f t="shared" si="46"/>
        <v>0</v>
      </c>
      <c r="M118" s="34" t="str">
        <f t="shared" si="47"/>
        <v>NON</v>
      </c>
      <c r="N118" s="54"/>
      <c r="O118" s="1"/>
    </row>
    <row r="119" spans="1:20">
      <c r="A119" s="208"/>
      <c r="B119" s="182"/>
      <c r="C119" s="183"/>
      <c r="D119" s="30">
        <f t="shared" si="34"/>
        <v>0</v>
      </c>
      <c r="E119" s="31"/>
      <c r="F119" s="32">
        <f t="shared" si="35"/>
        <v>0</v>
      </c>
      <c r="G119" s="10">
        <f t="shared" si="36"/>
        <v>0</v>
      </c>
      <c r="H119" s="183"/>
      <c r="I119" s="30">
        <f t="shared" si="29"/>
        <v>0</v>
      </c>
      <c r="J119" s="10">
        <f t="shared" si="37"/>
        <v>0</v>
      </c>
      <c r="K119" s="33">
        <f t="shared" si="38"/>
        <v>0</v>
      </c>
      <c r="L119" s="10">
        <f t="shared" si="39"/>
        <v>0</v>
      </c>
      <c r="M119" s="34" t="str">
        <f t="shared" ref="M119:M126" si="48">IF(ABS(L119)&gt;$J$7,"OUI","NON")</f>
        <v>NON</v>
      </c>
      <c r="N119" s="54"/>
      <c r="O119" s="1"/>
    </row>
    <row r="120" spans="1:20">
      <c r="A120" s="208"/>
      <c r="B120" s="182"/>
      <c r="C120" s="183"/>
      <c r="D120" s="30">
        <f t="shared" si="34"/>
        <v>0</v>
      </c>
      <c r="E120" s="31"/>
      <c r="F120" s="32">
        <f t="shared" si="35"/>
        <v>0</v>
      </c>
      <c r="G120" s="10">
        <f t="shared" si="36"/>
        <v>0</v>
      </c>
      <c r="H120" s="183"/>
      <c r="I120" s="30">
        <f t="shared" si="29"/>
        <v>0</v>
      </c>
      <c r="J120" s="10">
        <f t="shared" si="37"/>
        <v>0</v>
      </c>
      <c r="K120" s="33">
        <f t="shared" si="38"/>
        <v>0</v>
      </c>
      <c r="L120" s="10">
        <f t="shared" si="39"/>
        <v>0</v>
      </c>
      <c r="M120" s="34" t="str">
        <f t="shared" si="48"/>
        <v>NON</v>
      </c>
      <c r="N120" s="54"/>
      <c r="O120" s="1"/>
    </row>
    <row r="121" spans="1:20">
      <c r="A121" s="208"/>
      <c r="B121" s="182"/>
      <c r="C121" s="183"/>
      <c r="D121" s="30">
        <f t="shared" si="34"/>
        <v>0</v>
      </c>
      <c r="E121" s="31"/>
      <c r="F121" s="32">
        <f t="shared" si="35"/>
        <v>0</v>
      </c>
      <c r="G121" s="10">
        <f t="shared" si="36"/>
        <v>0</v>
      </c>
      <c r="H121" s="183"/>
      <c r="I121" s="30">
        <f t="shared" si="29"/>
        <v>0</v>
      </c>
      <c r="J121" s="10">
        <f t="shared" si="37"/>
        <v>0</v>
      </c>
      <c r="K121" s="33">
        <f t="shared" si="38"/>
        <v>0</v>
      </c>
      <c r="L121" s="10">
        <f t="shared" si="39"/>
        <v>0</v>
      </c>
      <c r="M121" s="34" t="str">
        <f t="shared" si="48"/>
        <v>NON</v>
      </c>
      <c r="N121" s="54"/>
      <c r="O121" s="1"/>
    </row>
    <row r="122" spans="1:20">
      <c r="A122" s="208"/>
      <c r="B122" s="182"/>
      <c r="C122" s="183"/>
      <c r="D122" s="30">
        <f t="shared" si="34"/>
        <v>0</v>
      </c>
      <c r="E122" s="31"/>
      <c r="F122" s="32">
        <f t="shared" si="35"/>
        <v>0</v>
      </c>
      <c r="G122" s="10">
        <f t="shared" si="36"/>
        <v>0</v>
      </c>
      <c r="H122" s="183"/>
      <c r="I122" s="30">
        <f t="shared" si="29"/>
        <v>0</v>
      </c>
      <c r="J122" s="10">
        <f t="shared" si="37"/>
        <v>0</v>
      </c>
      <c r="K122" s="33">
        <f t="shared" si="38"/>
        <v>0</v>
      </c>
      <c r="L122" s="10">
        <f t="shared" si="39"/>
        <v>0</v>
      </c>
      <c r="M122" s="34" t="str">
        <f t="shared" si="48"/>
        <v>NON</v>
      </c>
      <c r="N122" s="54"/>
      <c r="O122" s="1"/>
    </row>
    <row r="123" spans="1:20">
      <c r="A123" s="208"/>
      <c r="B123" s="182"/>
      <c r="C123" s="183"/>
      <c r="D123" s="30">
        <f t="shared" si="34"/>
        <v>0</v>
      </c>
      <c r="E123" s="31"/>
      <c r="F123" s="32">
        <f t="shared" si="35"/>
        <v>0</v>
      </c>
      <c r="G123" s="10">
        <f t="shared" si="36"/>
        <v>0</v>
      </c>
      <c r="H123" s="183"/>
      <c r="I123" s="30">
        <f t="shared" si="29"/>
        <v>0</v>
      </c>
      <c r="J123" s="10">
        <f t="shared" si="37"/>
        <v>0</v>
      </c>
      <c r="K123" s="33">
        <f t="shared" si="38"/>
        <v>0</v>
      </c>
      <c r="L123" s="10">
        <f t="shared" si="39"/>
        <v>0</v>
      </c>
      <c r="M123" s="34" t="str">
        <f t="shared" si="48"/>
        <v>NON</v>
      </c>
      <c r="N123" s="54"/>
      <c r="O123" s="1"/>
    </row>
    <row r="124" spans="1:20">
      <c r="A124" s="208"/>
      <c r="B124" s="182"/>
      <c r="C124" s="183"/>
      <c r="D124" s="30">
        <f t="shared" si="34"/>
        <v>0</v>
      </c>
      <c r="E124" s="31"/>
      <c r="F124" s="32">
        <f t="shared" si="35"/>
        <v>0</v>
      </c>
      <c r="G124" s="10">
        <f t="shared" si="36"/>
        <v>0</v>
      </c>
      <c r="H124" s="183"/>
      <c r="I124" s="30">
        <f t="shared" si="29"/>
        <v>0</v>
      </c>
      <c r="J124" s="10">
        <f t="shared" si="37"/>
        <v>0</v>
      </c>
      <c r="K124" s="33">
        <f t="shared" si="38"/>
        <v>0</v>
      </c>
      <c r="L124" s="10">
        <f t="shared" si="39"/>
        <v>0</v>
      </c>
      <c r="M124" s="34" t="str">
        <f t="shared" si="48"/>
        <v>NON</v>
      </c>
      <c r="N124" s="54"/>
      <c r="O124" s="1"/>
    </row>
    <row r="125" spans="1:20">
      <c r="A125" s="208"/>
      <c r="B125" s="182"/>
      <c r="C125" s="183"/>
      <c r="D125" s="30">
        <f t="shared" si="34"/>
        <v>0</v>
      </c>
      <c r="E125" s="31"/>
      <c r="F125" s="32">
        <f t="shared" si="35"/>
        <v>0</v>
      </c>
      <c r="G125" s="10">
        <f t="shared" si="36"/>
        <v>0</v>
      </c>
      <c r="H125" s="183"/>
      <c r="I125" s="30">
        <f t="shared" si="29"/>
        <v>0</v>
      </c>
      <c r="J125" s="10">
        <f t="shared" si="37"/>
        <v>0</v>
      </c>
      <c r="K125" s="33">
        <f t="shared" si="38"/>
        <v>0</v>
      </c>
      <c r="L125" s="10">
        <f t="shared" si="39"/>
        <v>0</v>
      </c>
      <c r="M125" s="34" t="str">
        <f t="shared" si="48"/>
        <v>NON</v>
      </c>
      <c r="N125" s="54"/>
      <c r="O125" s="1"/>
    </row>
    <row r="126" spans="1:20">
      <c r="A126" s="208"/>
      <c r="B126" s="182"/>
      <c r="C126" s="183"/>
      <c r="D126" s="30">
        <f t="shared" si="34"/>
        <v>0</v>
      </c>
      <c r="E126" s="31"/>
      <c r="F126" s="32">
        <f t="shared" si="35"/>
        <v>0</v>
      </c>
      <c r="G126" s="10">
        <f t="shared" si="36"/>
        <v>0</v>
      </c>
      <c r="H126" s="183"/>
      <c r="I126" s="30">
        <f t="shared" si="29"/>
        <v>0</v>
      </c>
      <c r="J126" s="10">
        <f t="shared" si="37"/>
        <v>0</v>
      </c>
      <c r="K126" s="33">
        <f t="shared" si="38"/>
        <v>0</v>
      </c>
      <c r="L126" s="10">
        <f t="shared" si="39"/>
        <v>0</v>
      </c>
      <c r="M126" s="34" t="str">
        <f t="shared" si="48"/>
        <v>NON</v>
      </c>
      <c r="N126" s="54"/>
      <c r="O126" s="1"/>
    </row>
    <row r="127" spans="1:20" ht="6" customHeight="1">
      <c r="A127" s="21">
        <v>0</v>
      </c>
      <c r="B127" s="1"/>
      <c r="C127" s="1"/>
      <c r="D127" s="30"/>
      <c r="E127" s="31"/>
      <c r="F127" s="32"/>
      <c r="G127" s="1"/>
      <c r="H127" s="1"/>
      <c r="I127" s="30"/>
      <c r="J127" s="10"/>
      <c r="K127" s="33"/>
      <c r="L127" s="39"/>
      <c r="M127" s="39"/>
      <c r="N127" s="28"/>
    </row>
    <row r="128" spans="1:20" s="29" customFormat="1" ht="12">
      <c r="A128" s="107" t="s">
        <v>50</v>
      </c>
      <c r="B128" s="108"/>
      <c r="C128" s="109">
        <f>SUM(C77:C99)</f>
        <v>-1908250.7699999998</v>
      </c>
      <c r="D128" s="110">
        <f>C128/$C$128</f>
        <v>1</v>
      </c>
      <c r="E128" s="108"/>
      <c r="F128" s="111">
        <f>+G128/C128-1</f>
        <v>-8.5025299102943763E-2</v>
      </c>
      <c r="G128" s="109">
        <f>SUM(G77:G99)</f>
        <v>-1746001.177517327</v>
      </c>
      <c r="H128" s="109">
        <f>SUM(H77:H99)</f>
        <v>-1614555.5400000007</v>
      </c>
      <c r="I128" s="110">
        <f>H128/$H$128</f>
        <v>1</v>
      </c>
      <c r="J128" s="109">
        <f>SUM(J77:J99)</f>
        <v>293695.22999999905</v>
      </c>
      <c r="K128" s="112">
        <f>IFERROR(J128/C128,)</f>
        <v>-0.15390808934404313</v>
      </c>
      <c r="L128" s="109">
        <f>SUM(L77:L99)</f>
        <v>131445.63751732628</v>
      </c>
      <c r="M128" s="115"/>
      <c r="N128" s="114"/>
      <c r="T128" s="1"/>
    </row>
    <row r="129" spans="1:19" s="77" customFormat="1" ht="35.25" customHeight="1">
      <c r="A129" s="68" t="s">
        <v>49</v>
      </c>
      <c r="B129" s="69"/>
      <c r="C129" s="70">
        <f>+C128+C75</f>
        <v>0</v>
      </c>
      <c r="D129" s="71"/>
      <c r="E129" s="69"/>
      <c r="F129" s="72"/>
      <c r="G129" s="70"/>
      <c r="H129" s="70">
        <f>+H128+H75</f>
        <v>0</v>
      </c>
      <c r="I129" s="71"/>
      <c r="J129" s="73">
        <f>+IFERROR(H129-C129,)</f>
        <v>0</v>
      </c>
      <c r="K129" s="74">
        <f>IFERROR(J129/C129,)</f>
        <v>0</v>
      </c>
      <c r="L129" s="75"/>
      <c r="M129" s="75"/>
      <c r="N129" s="76"/>
    </row>
    <row r="130" spans="1:19" ht="15" customHeight="1">
      <c r="A130" s="8"/>
      <c r="B130" s="8"/>
      <c r="C130" s="285" t="s">
        <v>79</v>
      </c>
      <c r="D130" s="186" t="s">
        <v>78</v>
      </c>
      <c r="F130" s="55"/>
      <c r="G130" s="8"/>
      <c r="H130" s="285" t="s">
        <v>79</v>
      </c>
      <c r="I130" s="186" t="s">
        <v>78</v>
      </c>
      <c r="J130" s="56"/>
      <c r="K130" s="57"/>
      <c r="L130" s="58"/>
      <c r="M130" s="58"/>
      <c r="N130" s="36"/>
      <c r="O130" s="59"/>
      <c r="P130" s="59"/>
      <c r="Q130" s="59"/>
      <c r="R130" s="59"/>
      <c r="S130" s="59"/>
    </row>
    <row r="131" spans="1:19" ht="12">
      <c r="A131" s="8"/>
      <c r="B131" s="8"/>
      <c r="C131" s="286"/>
      <c r="D131" s="187">
        <f>SUM(C207:C208)</f>
        <v>-5627000</v>
      </c>
      <c r="F131" s="55"/>
      <c r="G131" s="8"/>
      <c r="H131" s="286"/>
      <c r="I131" s="187">
        <f>SUM(H207:H208)</f>
        <v>-4277000</v>
      </c>
      <c r="J131" s="56"/>
      <c r="K131" s="57"/>
      <c r="L131" s="58"/>
      <c r="M131" s="58"/>
      <c r="N131" s="36"/>
      <c r="O131" s="59"/>
      <c r="P131" s="59"/>
      <c r="Q131" s="59"/>
      <c r="R131" s="59"/>
      <c r="S131" s="59"/>
    </row>
    <row r="132" spans="1:19">
      <c r="A132" s="208" t="s">
        <v>308</v>
      </c>
      <c r="B132" s="182" t="s">
        <v>20</v>
      </c>
      <c r="C132" s="183">
        <v>3195000</v>
      </c>
      <c r="D132" s="30">
        <f t="shared" ref="D132:D176" si="49">+IFERROR(C132/$D$131,)</f>
        <v>-0.56779811622534215</v>
      </c>
      <c r="E132" s="31" t="s">
        <v>58</v>
      </c>
      <c r="F132" s="32">
        <f t="shared" ref="F132:F176" si="50">IFERROR(VLOOKUP(E132,$A$15:$G$18,7,FALSE),)</f>
        <v>-0.23991469699662338</v>
      </c>
      <c r="G132" s="10">
        <f t="shared" ref="G132:G176" si="51">+C132*(1+F132)</f>
        <v>2428472.5430957885</v>
      </c>
      <c r="H132" s="183">
        <v>2150000</v>
      </c>
      <c r="I132" s="30">
        <f t="shared" ref="I132:I176" si="52">+IFERROR(H132/$I$131,)</f>
        <v>-0.50268880056114096</v>
      </c>
      <c r="J132" s="10">
        <f>+IFERROR(H132-C132,)</f>
        <v>-1045000</v>
      </c>
      <c r="K132" s="33">
        <f>IFERROR(J132/C132,)</f>
        <v>-0.3270735524256651</v>
      </c>
      <c r="L132" s="10">
        <f t="shared" ref="L132:L176" si="53">+H132-G132</f>
        <v>-278472.54309578845</v>
      </c>
      <c r="M132" s="34" t="str">
        <f t="shared" ref="M132:M163" si="54">IF(ABS(L132)&gt;$J$7,"OUI","NON")</f>
        <v>OUI</v>
      </c>
      <c r="N132" s="28"/>
      <c r="O132" s="1"/>
    </row>
    <row r="133" spans="1:19">
      <c r="A133" s="208" t="s">
        <v>309</v>
      </c>
      <c r="B133" s="182" t="s">
        <v>80</v>
      </c>
      <c r="C133" s="183">
        <v>-103500</v>
      </c>
      <c r="D133" s="30">
        <f t="shared" si="49"/>
        <v>1.8393460103074463E-2</v>
      </c>
      <c r="E133" s="31" t="s">
        <v>58</v>
      </c>
      <c r="F133" s="32">
        <f t="shared" si="50"/>
        <v>-0.23991469699662338</v>
      </c>
      <c r="G133" s="10">
        <f t="shared" si="51"/>
        <v>-78668.828860849477</v>
      </c>
      <c r="H133" s="183">
        <v>-31000</v>
      </c>
      <c r="I133" s="30">
        <f t="shared" si="52"/>
        <v>7.2480710778583118E-3</v>
      </c>
      <c r="J133" s="10">
        <f t="shared" ref="J133:J177" si="55">+IFERROR(H133-C133,)</f>
        <v>72500</v>
      </c>
      <c r="K133" s="33">
        <f t="shared" ref="K133:K177" si="56">IFERROR(J133/C133,)</f>
        <v>-0.70048309178743962</v>
      </c>
      <c r="L133" s="10">
        <f t="shared" si="53"/>
        <v>47668.828860849477</v>
      </c>
      <c r="M133" s="34" t="str">
        <f t="shared" si="54"/>
        <v>OUI</v>
      </c>
      <c r="N133" s="28"/>
      <c r="O133" s="1"/>
    </row>
    <row r="134" spans="1:19">
      <c r="A134" s="208" t="s">
        <v>310</v>
      </c>
      <c r="B134" s="182" t="s">
        <v>123</v>
      </c>
      <c r="C134" s="183">
        <v>-22397.18</v>
      </c>
      <c r="D134" s="30">
        <f t="shared" si="49"/>
        <v>3.9803056690954327E-3</v>
      </c>
      <c r="E134" s="31"/>
      <c r="F134" s="32">
        <f t="shared" si="50"/>
        <v>0</v>
      </c>
      <c r="G134" s="10">
        <f t="shared" si="51"/>
        <v>-22397.18</v>
      </c>
      <c r="H134" s="183">
        <v>66422.080000000002</v>
      </c>
      <c r="I134" s="30">
        <f t="shared" si="52"/>
        <v>-1.5530063128361001E-2</v>
      </c>
      <c r="J134" s="10">
        <f t="shared" si="55"/>
        <v>88819.260000000009</v>
      </c>
      <c r="K134" s="33">
        <f t="shared" si="56"/>
        <v>-3.9656447820663141</v>
      </c>
      <c r="L134" s="10">
        <f t="shared" si="53"/>
        <v>88819.260000000009</v>
      </c>
      <c r="M134" s="34" t="str">
        <f t="shared" si="54"/>
        <v>OUI</v>
      </c>
      <c r="N134" s="28"/>
      <c r="O134" s="1"/>
    </row>
    <row r="135" spans="1:19">
      <c r="A135" s="208" t="s">
        <v>311</v>
      </c>
      <c r="B135" s="182" t="s">
        <v>110</v>
      </c>
      <c r="C135" s="183">
        <v>177000</v>
      </c>
      <c r="D135" s="30">
        <f t="shared" si="49"/>
        <v>-3.1455482495112846E-2</v>
      </c>
      <c r="E135" s="31" t="s">
        <v>57</v>
      </c>
      <c r="F135" s="32">
        <f t="shared" si="50"/>
        <v>-0.11764705882352944</v>
      </c>
      <c r="G135" s="10">
        <f t="shared" si="51"/>
        <v>156176.4705882353</v>
      </c>
      <c r="H135" s="183">
        <v>161000</v>
      </c>
      <c r="I135" s="30">
        <f t="shared" si="52"/>
        <v>-3.7643207855973811E-2</v>
      </c>
      <c r="J135" s="10">
        <f t="shared" si="55"/>
        <v>-16000</v>
      </c>
      <c r="K135" s="33">
        <f t="shared" si="56"/>
        <v>-9.03954802259887E-2</v>
      </c>
      <c r="L135" s="10">
        <f t="shared" si="53"/>
        <v>4823.529411764699</v>
      </c>
      <c r="M135" s="34" t="str">
        <f t="shared" si="54"/>
        <v>NON</v>
      </c>
      <c r="N135" s="28"/>
      <c r="O135" s="1"/>
    </row>
    <row r="136" spans="1:19">
      <c r="A136" s="208" t="s">
        <v>312</v>
      </c>
      <c r="B136" s="182" t="s">
        <v>111</v>
      </c>
      <c r="C136" s="183">
        <v>8945.2199999999993</v>
      </c>
      <c r="D136" s="30">
        <f t="shared" si="49"/>
        <v>-1.5896961080504707E-3</v>
      </c>
      <c r="E136" s="31" t="s">
        <v>60</v>
      </c>
      <c r="F136" s="32">
        <f t="shared" si="50"/>
        <v>1.2325390304026351E-2</v>
      </c>
      <c r="G136" s="10">
        <f t="shared" si="51"/>
        <v>9055.4733278553813</v>
      </c>
      <c r="H136" s="183">
        <v>9646.6200000000008</v>
      </c>
      <c r="I136" s="30">
        <f t="shared" si="52"/>
        <v>-2.2554641103577277E-3</v>
      </c>
      <c r="J136" s="10">
        <f t="shared" si="55"/>
        <v>701.40000000000146</v>
      </c>
      <c r="K136" s="33">
        <f t="shared" si="56"/>
        <v>7.8410592472851592E-2</v>
      </c>
      <c r="L136" s="10">
        <f t="shared" si="53"/>
        <v>591.14667214461952</v>
      </c>
      <c r="M136" s="34" t="str">
        <f t="shared" si="54"/>
        <v>NON</v>
      </c>
      <c r="N136" s="28"/>
      <c r="O136" s="1"/>
    </row>
    <row r="137" spans="1:19">
      <c r="A137" s="208" t="s">
        <v>313</v>
      </c>
      <c r="B137" s="182" t="s">
        <v>112</v>
      </c>
      <c r="C137" s="183">
        <v>15153.66</v>
      </c>
      <c r="D137" s="30">
        <f t="shared" si="49"/>
        <v>-2.6930264794739647E-3</v>
      </c>
      <c r="E137" s="31" t="s">
        <v>60</v>
      </c>
      <c r="F137" s="32">
        <f t="shared" si="50"/>
        <v>1.2325390304026351E-2</v>
      </c>
      <c r="G137" s="10">
        <f t="shared" si="51"/>
        <v>15340.434774034511</v>
      </c>
      <c r="H137" s="183">
        <v>12630.75</v>
      </c>
      <c r="I137" s="30">
        <f t="shared" si="52"/>
        <v>-2.9531797989244797E-3</v>
      </c>
      <c r="J137" s="10">
        <f t="shared" si="55"/>
        <v>-2522.91</v>
      </c>
      <c r="K137" s="33">
        <f t="shared" si="56"/>
        <v>-0.16648849188908818</v>
      </c>
      <c r="L137" s="10">
        <f t="shared" si="53"/>
        <v>-2709.6847740345111</v>
      </c>
      <c r="M137" s="34" t="str">
        <f t="shared" si="54"/>
        <v>NON</v>
      </c>
      <c r="N137" s="28"/>
      <c r="O137" s="1"/>
    </row>
    <row r="138" spans="1:19">
      <c r="A138" s="208" t="s">
        <v>314</v>
      </c>
      <c r="B138" s="182" t="s">
        <v>30</v>
      </c>
      <c r="C138" s="183">
        <v>77595.7</v>
      </c>
      <c r="D138" s="30">
        <f t="shared" si="49"/>
        <v>-1.3789888039808068E-2</v>
      </c>
      <c r="E138" s="31" t="s">
        <v>60</v>
      </c>
      <c r="F138" s="32">
        <f t="shared" si="50"/>
        <v>1.2325390304026351E-2</v>
      </c>
      <c r="G138" s="10">
        <f t="shared" si="51"/>
        <v>78552.097288414137</v>
      </c>
      <c r="H138" s="183">
        <v>78226.320000000007</v>
      </c>
      <c r="I138" s="30">
        <f t="shared" si="52"/>
        <v>-1.8289997661912558E-2</v>
      </c>
      <c r="J138" s="10">
        <f t="shared" si="55"/>
        <v>630.6200000000099</v>
      </c>
      <c r="K138" s="33">
        <f t="shared" si="56"/>
        <v>8.1269967279115965E-3</v>
      </c>
      <c r="L138" s="10">
        <f t="shared" si="53"/>
        <v>-325.77728841413045</v>
      </c>
      <c r="M138" s="34" t="str">
        <f t="shared" si="54"/>
        <v>NON</v>
      </c>
      <c r="N138" s="28"/>
      <c r="O138" s="1"/>
    </row>
    <row r="139" spans="1:19">
      <c r="A139" s="208" t="s">
        <v>315</v>
      </c>
      <c r="B139" s="182" t="s">
        <v>124</v>
      </c>
      <c r="C139" s="183">
        <v>4900</v>
      </c>
      <c r="D139" s="30">
        <f t="shared" si="49"/>
        <v>-8.7080149280255911E-4</v>
      </c>
      <c r="E139" s="31"/>
      <c r="F139" s="32">
        <f t="shared" si="50"/>
        <v>0</v>
      </c>
      <c r="G139" s="10">
        <f t="shared" si="51"/>
        <v>4900</v>
      </c>
      <c r="H139" s="183">
        <v>2050</v>
      </c>
      <c r="I139" s="30">
        <f t="shared" si="52"/>
        <v>-4.7930792611643674E-4</v>
      </c>
      <c r="J139" s="10">
        <f t="shared" si="55"/>
        <v>-2850</v>
      </c>
      <c r="K139" s="33">
        <f t="shared" si="56"/>
        <v>-0.58163265306122447</v>
      </c>
      <c r="L139" s="10">
        <f t="shared" si="53"/>
        <v>-2850</v>
      </c>
      <c r="M139" s="34" t="str">
        <f t="shared" si="54"/>
        <v>NON</v>
      </c>
      <c r="N139" s="28"/>
      <c r="O139" s="1"/>
    </row>
    <row r="140" spans="1:19">
      <c r="A140" s="208" t="s">
        <v>316</v>
      </c>
      <c r="B140" s="182" t="s">
        <v>125</v>
      </c>
      <c r="C140" s="183">
        <v>2801.05</v>
      </c>
      <c r="D140" s="30">
        <f t="shared" si="49"/>
        <v>-4.9778745334992007E-4</v>
      </c>
      <c r="E140" s="31"/>
      <c r="F140" s="32">
        <f t="shared" si="50"/>
        <v>0</v>
      </c>
      <c r="G140" s="10">
        <f t="shared" si="51"/>
        <v>2801.05</v>
      </c>
      <c r="H140" s="183">
        <v>398.74</v>
      </c>
      <c r="I140" s="30">
        <f t="shared" si="52"/>
        <v>-9.3228898760813652E-5</v>
      </c>
      <c r="J140" s="10">
        <f t="shared" si="55"/>
        <v>-2402.3100000000004</v>
      </c>
      <c r="K140" s="33">
        <f t="shared" si="56"/>
        <v>-0.85764623980293109</v>
      </c>
      <c r="L140" s="10">
        <f t="shared" si="53"/>
        <v>-2402.3100000000004</v>
      </c>
      <c r="M140" s="34" t="str">
        <f t="shared" si="54"/>
        <v>NON</v>
      </c>
      <c r="N140" s="28"/>
      <c r="O140" s="1"/>
    </row>
    <row r="141" spans="1:19">
      <c r="A141" s="208" t="s">
        <v>317</v>
      </c>
      <c r="B141" s="182" t="s">
        <v>115</v>
      </c>
      <c r="C141" s="183">
        <v>4051.32</v>
      </c>
      <c r="D141" s="30">
        <f t="shared" si="49"/>
        <v>-7.1997867424915588E-4</v>
      </c>
      <c r="E141" s="31"/>
      <c r="F141" s="32">
        <f t="shared" si="50"/>
        <v>0</v>
      </c>
      <c r="G141" s="10">
        <f t="shared" si="51"/>
        <v>4051.32</v>
      </c>
      <c r="H141" s="183">
        <v>3171.85</v>
      </c>
      <c r="I141" s="30">
        <f t="shared" si="52"/>
        <v>-7.4160626607435115E-4</v>
      </c>
      <c r="J141" s="10">
        <f t="shared" si="55"/>
        <v>-879.47000000000025</v>
      </c>
      <c r="K141" s="33">
        <f t="shared" si="56"/>
        <v>-0.21708233365915311</v>
      </c>
      <c r="L141" s="10">
        <f t="shared" si="53"/>
        <v>-879.47000000000025</v>
      </c>
      <c r="M141" s="34" t="str">
        <f t="shared" si="54"/>
        <v>NON</v>
      </c>
      <c r="N141" s="28"/>
      <c r="O141" s="1"/>
    </row>
    <row r="142" spans="1:19">
      <c r="A142" s="208" t="s">
        <v>318</v>
      </c>
      <c r="B142" s="182" t="s">
        <v>31</v>
      </c>
      <c r="C142" s="183">
        <v>2064.75</v>
      </c>
      <c r="D142" s="30">
        <f t="shared" si="49"/>
        <v>-3.6693620046205792E-4</v>
      </c>
      <c r="E142" s="31" t="s">
        <v>58</v>
      </c>
      <c r="F142" s="32">
        <f t="shared" si="50"/>
        <v>-0.23991469699662338</v>
      </c>
      <c r="G142" s="10">
        <f t="shared" si="51"/>
        <v>1569.3861293762218</v>
      </c>
      <c r="H142" s="183">
        <v>1940.84</v>
      </c>
      <c r="I142" s="30">
        <f t="shared" si="52"/>
        <v>-4.537853635725976E-4</v>
      </c>
      <c r="J142" s="10">
        <f t="shared" si="55"/>
        <v>-123.91000000000008</v>
      </c>
      <c r="K142" s="33">
        <f t="shared" si="56"/>
        <v>-6.0012108003390283E-2</v>
      </c>
      <c r="L142" s="10">
        <f t="shared" si="53"/>
        <v>371.45387062377813</v>
      </c>
      <c r="M142" s="34" t="str">
        <f t="shared" si="54"/>
        <v>NON</v>
      </c>
      <c r="N142" s="28"/>
      <c r="O142" s="1"/>
    </row>
    <row r="143" spans="1:19">
      <c r="A143" s="208" t="s">
        <v>319</v>
      </c>
      <c r="B143" s="182" t="s">
        <v>126</v>
      </c>
      <c r="C143" s="183">
        <v>9150</v>
      </c>
      <c r="D143" s="30">
        <f t="shared" si="49"/>
        <v>-1.6260885018660031E-3</v>
      </c>
      <c r="E143" s="31" t="s">
        <v>60</v>
      </c>
      <c r="F143" s="32">
        <f t="shared" si="50"/>
        <v>1.2325390304026351E-2</v>
      </c>
      <c r="G143" s="10">
        <f t="shared" si="51"/>
        <v>9262.7773212818411</v>
      </c>
      <c r="H143" s="183">
        <v>7200</v>
      </c>
      <c r="I143" s="30">
        <f t="shared" si="52"/>
        <v>-1.6834229600187047E-3</v>
      </c>
      <c r="J143" s="10">
        <f t="shared" si="55"/>
        <v>-1950</v>
      </c>
      <c r="K143" s="33">
        <f t="shared" si="56"/>
        <v>-0.21311475409836064</v>
      </c>
      <c r="L143" s="10">
        <f t="shared" si="53"/>
        <v>-2062.7773212818411</v>
      </c>
      <c r="M143" s="34" t="str">
        <f t="shared" si="54"/>
        <v>NON</v>
      </c>
      <c r="N143" s="28"/>
      <c r="O143" s="1"/>
    </row>
    <row r="144" spans="1:19">
      <c r="A144" s="209" t="s">
        <v>320</v>
      </c>
      <c r="B144" s="184" t="s">
        <v>32</v>
      </c>
      <c r="C144" s="185">
        <v>21058.53</v>
      </c>
      <c r="D144" s="30">
        <f t="shared" si="49"/>
        <v>-3.7424080326994846E-3</v>
      </c>
      <c r="E144" s="31" t="s">
        <v>57</v>
      </c>
      <c r="F144" s="32">
        <f t="shared" si="50"/>
        <v>-0.11764705882352944</v>
      </c>
      <c r="G144" s="10">
        <f t="shared" si="51"/>
        <v>18581.055882352939</v>
      </c>
      <c r="H144" s="185">
        <v>13195.55</v>
      </c>
      <c r="I144" s="30">
        <f t="shared" si="52"/>
        <v>-3.0852349777881691E-3</v>
      </c>
      <c r="J144" s="10">
        <f t="shared" si="55"/>
        <v>-7862.98</v>
      </c>
      <c r="K144" s="33">
        <f t="shared" si="56"/>
        <v>-0.37338693631511793</v>
      </c>
      <c r="L144" s="10">
        <f t="shared" si="53"/>
        <v>-5385.5058823529398</v>
      </c>
      <c r="M144" s="34" t="str">
        <f t="shared" si="54"/>
        <v>NON</v>
      </c>
      <c r="N144" s="36"/>
      <c r="O144" s="8"/>
    </row>
    <row r="145" spans="1:15">
      <c r="A145" s="209" t="s">
        <v>321</v>
      </c>
      <c r="B145" s="184" t="s">
        <v>127</v>
      </c>
      <c r="C145" s="185">
        <v>78719.25</v>
      </c>
      <c r="D145" s="30">
        <f t="shared" si="49"/>
        <v>-1.3989559267815888E-2</v>
      </c>
      <c r="E145" s="31" t="s">
        <v>58</v>
      </c>
      <c r="F145" s="32">
        <f t="shared" si="50"/>
        <v>-0.23991469699662338</v>
      </c>
      <c r="G145" s="10">
        <f t="shared" si="51"/>
        <v>59833.344988448553</v>
      </c>
      <c r="H145" s="185">
        <v>55279.5</v>
      </c>
      <c r="I145" s="30">
        <f t="shared" si="52"/>
        <v>-1.2924830488660275E-2</v>
      </c>
      <c r="J145" s="10">
        <f t="shared" si="55"/>
        <v>-23439.75</v>
      </c>
      <c r="K145" s="33">
        <f t="shared" si="56"/>
        <v>-0.29776388875656207</v>
      </c>
      <c r="L145" s="10">
        <f t="shared" si="53"/>
        <v>-4553.8449884485526</v>
      </c>
      <c r="M145" s="34" t="str">
        <f t="shared" si="54"/>
        <v>NON</v>
      </c>
      <c r="N145" s="60"/>
      <c r="O145" s="8"/>
    </row>
    <row r="146" spans="1:15">
      <c r="A146" s="209" t="s">
        <v>322</v>
      </c>
      <c r="B146" s="184" t="s">
        <v>114</v>
      </c>
      <c r="C146" s="185">
        <v>7422.26</v>
      </c>
      <c r="D146" s="30">
        <f t="shared" si="49"/>
        <v>-1.3190438955038208E-3</v>
      </c>
      <c r="E146" s="31" t="s">
        <v>60</v>
      </c>
      <c r="F146" s="32">
        <f t="shared" si="50"/>
        <v>1.2325390304026351E-2</v>
      </c>
      <c r="G146" s="10">
        <f t="shared" si="51"/>
        <v>7513.7422514379632</v>
      </c>
      <c r="H146" s="185">
        <v>8371.7000000000007</v>
      </c>
      <c r="I146" s="30">
        <f t="shared" si="52"/>
        <v>-1.9573766658873043E-3</v>
      </c>
      <c r="J146" s="10">
        <f t="shared" si="55"/>
        <v>949.44000000000051</v>
      </c>
      <c r="K146" s="33">
        <f t="shared" si="56"/>
        <v>0.12791791179505979</v>
      </c>
      <c r="L146" s="10">
        <f t="shared" si="53"/>
        <v>857.95774856203752</v>
      </c>
      <c r="M146" s="34" t="str">
        <f t="shared" si="54"/>
        <v>NON</v>
      </c>
      <c r="N146" s="36"/>
      <c r="O146" s="8"/>
    </row>
    <row r="147" spans="1:15">
      <c r="A147" s="209" t="s">
        <v>323</v>
      </c>
      <c r="B147" s="184" t="s">
        <v>128</v>
      </c>
      <c r="C147" s="185">
        <v>70.02</v>
      </c>
      <c r="D147" s="30">
        <f t="shared" si="49"/>
        <v>-1.24435756175582E-5</v>
      </c>
      <c r="E147" s="31" t="s">
        <v>60</v>
      </c>
      <c r="F147" s="32">
        <f t="shared" si="50"/>
        <v>1.2325390304026351E-2</v>
      </c>
      <c r="G147" s="10">
        <f t="shared" si="51"/>
        <v>70.883023829087918</v>
      </c>
      <c r="H147" s="185">
        <v>12</v>
      </c>
      <c r="I147" s="30">
        <f t="shared" si="52"/>
        <v>-2.805704933364508E-6</v>
      </c>
      <c r="J147" s="10">
        <f t="shared" si="55"/>
        <v>-58.019999999999996</v>
      </c>
      <c r="K147" s="33">
        <f t="shared" si="56"/>
        <v>-0.82862039417309341</v>
      </c>
      <c r="L147" s="10">
        <f t="shared" si="53"/>
        <v>-58.883023829087918</v>
      </c>
      <c r="M147" s="34" t="str">
        <f t="shared" si="54"/>
        <v>NON</v>
      </c>
      <c r="N147" s="36"/>
      <c r="O147" s="8"/>
    </row>
    <row r="148" spans="1:15">
      <c r="A148" s="209" t="s">
        <v>324</v>
      </c>
      <c r="B148" s="184" t="s">
        <v>129</v>
      </c>
      <c r="C148" s="185">
        <v>1880.31</v>
      </c>
      <c r="D148" s="30">
        <f t="shared" si="49"/>
        <v>-3.3415852141460814E-4</v>
      </c>
      <c r="E148" s="31"/>
      <c r="F148" s="32">
        <f t="shared" si="50"/>
        <v>0</v>
      </c>
      <c r="G148" s="10">
        <f t="shared" si="51"/>
        <v>1880.31</v>
      </c>
      <c r="H148" s="185">
        <v>615.78</v>
      </c>
      <c r="I148" s="30">
        <f t="shared" si="52"/>
        <v>-1.439747486555997E-4</v>
      </c>
      <c r="J148" s="10">
        <f t="shared" si="55"/>
        <v>-1264.53</v>
      </c>
      <c r="K148" s="33">
        <f t="shared" si="56"/>
        <v>-0.67251144758045212</v>
      </c>
      <c r="L148" s="10">
        <f t="shared" si="53"/>
        <v>-1264.53</v>
      </c>
      <c r="M148" s="34" t="str">
        <f t="shared" si="54"/>
        <v>NON</v>
      </c>
      <c r="N148" s="36"/>
      <c r="O148" s="8"/>
    </row>
    <row r="149" spans="1:15">
      <c r="A149" s="209" t="s">
        <v>325</v>
      </c>
      <c r="B149" s="184" t="s">
        <v>130</v>
      </c>
      <c r="C149" s="185">
        <v>0</v>
      </c>
      <c r="D149" s="30">
        <f t="shared" si="49"/>
        <v>0</v>
      </c>
      <c r="E149" s="31" t="s">
        <v>60</v>
      </c>
      <c r="F149" s="32">
        <f t="shared" si="50"/>
        <v>1.2325390304026351E-2</v>
      </c>
      <c r="G149" s="10">
        <f t="shared" si="51"/>
        <v>0</v>
      </c>
      <c r="H149" s="185">
        <v>2062.5</v>
      </c>
      <c r="I149" s="30">
        <f t="shared" si="52"/>
        <v>-4.822305354220248E-4</v>
      </c>
      <c r="J149" s="10">
        <f t="shared" si="55"/>
        <v>2062.5</v>
      </c>
      <c r="K149" s="33">
        <f t="shared" si="56"/>
        <v>0</v>
      </c>
      <c r="L149" s="10">
        <f t="shared" si="53"/>
        <v>2062.5</v>
      </c>
      <c r="M149" s="34" t="str">
        <f t="shared" si="54"/>
        <v>NON</v>
      </c>
      <c r="N149" s="36"/>
      <c r="O149" s="8"/>
    </row>
    <row r="150" spans="1:15">
      <c r="A150" s="209" t="s">
        <v>326</v>
      </c>
      <c r="B150" s="184" t="s">
        <v>131</v>
      </c>
      <c r="C150" s="185">
        <v>11788.7</v>
      </c>
      <c r="D150" s="30">
        <f t="shared" si="49"/>
        <v>-2.0950239914696999E-3</v>
      </c>
      <c r="E150" s="31" t="s">
        <v>60</v>
      </c>
      <c r="F150" s="32">
        <f t="shared" si="50"/>
        <v>1.2325390304026351E-2</v>
      </c>
      <c r="G150" s="10">
        <f t="shared" si="51"/>
        <v>11934.000328677077</v>
      </c>
      <c r="H150" s="185">
        <v>12247.05</v>
      </c>
      <c r="I150" s="30">
        <f t="shared" si="52"/>
        <v>-2.8634673836801495E-3</v>
      </c>
      <c r="J150" s="10">
        <f t="shared" si="55"/>
        <v>458.34999999999854</v>
      </c>
      <c r="K150" s="33">
        <f t="shared" si="56"/>
        <v>3.8880453315462984E-2</v>
      </c>
      <c r="L150" s="10">
        <f t="shared" si="53"/>
        <v>313.04967132292222</v>
      </c>
      <c r="M150" s="34" t="str">
        <f t="shared" si="54"/>
        <v>NON</v>
      </c>
      <c r="N150" s="36"/>
      <c r="O150" s="8"/>
    </row>
    <row r="151" spans="1:15">
      <c r="A151" s="209" t="s">
        <v>327</v>
      </c>
      <c r="B151" s="184" t="s">
        <v>132</v>
      </c>
      <c r="C151" s="185">
        <v>13691.45</v>
      </c>
      <c r="D151" s="30">
        <f t="shared" si="49"/>
        <v>-2.4331704282921627E-3</v>
      </c>
      <c r="E151" s="31" t="s">
        <v>57</v>
      </c>
      <c r="F151" s="32">
        <f t="shared" si="50"/>
        <v>-0.11764705882352944</v>
      </c>
      <c r="G151" s="10">
        <f t="shared" si="51"/>
        <v>12080.691176470589</v>
      </c>
      <c r="H151" s="185">
        <v>11022.81</v>
      </c>
      <c r="I151" s="30">
        <f t="shared" si="52"/>
        <v>-2.5772293663783026E-3</v>
      </c>
      <c r="J151" s="10">
        <f t="shared" si="55"/>
        <v>-2668.6400000000012</v>
      </c>
      <c r="K151" s="33">
        <f t="shared" si="56"/>
        <v>-0.19491288358793268</v>
      </c>
      <c r="L151" s="10">
        <f t="shared" si="53"/>
        <v>-1057.8811764705897</v>
      </c>
      <c r="M151" s="34" t="str">
        <f t="shared" si="54"/>
        <v>NON</v>
      </c>
      <c r="N151" s="36"/>
      <c r="O151" s="8"/>
    </row>
    <row r="152" spans="1:15">
      <c r="A152" s="209" t="s">
        <v>328</v>
      </c>
      <c r="B152" s="184" t="s">
        <v>117</v>
      </c>
      <c r="C152" s="185">
        <v>61000</v>
      </c>
      <c r="D152" s="30">
        <f t="shared" si="49"/>
        <v>-1.0840590012440022E-2</v>
      </c>
      <c r="E152" s="31" t="s">
        <v>58</v>
      </c>
      <c r="F152" s="32">
        <f t="shared" si="50"/>
        <v>-0.23991469699662338</v>
      </c>
      <c r="G152" s="10">
        <f t="shared" si="51"/>
        <v>46365.203483205973</v>
      </c>
      <c r="H152" s="185">
        <v>48000</v>
      </c>
      <c r="I152" s="30">
        <f t="shared" si="52"/>
        <v>-1.1222819733458031E-2</v>
      </c>
      <c r="J152" s="10">
        <f t="shared" si="55"/>
        <v>-13000</v>
      </c>
      <c r="K152" s="33">
        <f t="shared" si="56"/>
        <v>-0.21311475409836064</v>
      </c>
      <c r="L152" s="10">
        <f t="shared" si="53"/>
        <v>1634.7965167940274</v>
      </c>
      <c r="M152" s="34" t="str">
        <f t="shared" si="54"/>
        <v>NON</v>
      </c>
      <c r="N152" s="36"/>
      <c r="O152" s="8"/>
    </row>
    <row r="153" spans="1:15">
      <c r="A153" s="209" t="s">
        <v>329</v>
      </c>
      <c r="B153" s="184" t="s">
        <v>33</v>
      </c>
      <c r="C153" s="185">
        <v>6991.14</v>
      </c>
      <c r="D153" s="30">
        <f t="shared" si="49"/>
        <v>-1.2424275813044251E-3</v>
      </c>
      <c r="E153" s="31"/>
      <c r="F153" s="32">
        <f t="shared" si="50"/>
        <v>0</v>
      </c>
      <c r="G153" s="10">
        <f t="shared" si="51"/>
        <v>6991.14</v>
      </c>
      <c r="H153" s="185">
        <v>2350</v>
      </c>
      <c r="I153" s="30">
        <f t="shared" si="52"/>
        <v>-5.4945054945054945E-4</v>
      </c>
      <c r="J153" s="10">
        <f t="shared" si="55"/>
        <v>-4641.1400000000003</v>
      </c>
      <c r="K153" s="33">
        <f t="shared" si="56"/>
        <v>-0.66386025741152377</v>
      </c>
      <c r="L153" s="10">
        <f t="shared" si="53"/>
        <v>-4641.1400000000003</v>
      </c>
      <c r="M153" s="34" t="str">
        <f t="shared" si="54"/>
        <v>NON</v>
      </c>
      <c r="N153" s="36"/>
      <c r="O153" s="8"/>
    </row>
    <row r="154" spans="1:15">
      <c r="A154" s="209" t="s">
        <v>330</v>
      </c>
      <c r="B154" s="184" t="s">
        <v>113</v>
      </c>
      <c r="C154" s="185">
        <v>11300</v>
      </c>
      <c r="D154" s="30">
        <f t="shared" si="49"/>
        <v>-2.0081748711569219E-3</v>
      </c>
      <c r="E154" s="31"/>
      <c r="F154" s="32">
        <f t="shared" si="50"/>
        <v>0</v>
      </c>
      <c r="G154" s="10">
        <f t="shared" si="51"/>
        <v>11300</v>
      </c>
      <c r="H154" s="185">
        <v>0</v>
      </c>
      <c r="I154" s="30">
        <f t="shared" si="52"/>
        <v>0</v>
      </c>
      <c r="J154" s="10">
        <f t="shared" si="55"/>
        <v>-11300</v>
      </c>
      <c r="K154" s="33">
        <f t="shared" si="56"/>
        <v>-1</v>
      </c>
      <c r="L154" s="10">
        <f t="shared" si="53"/>
        <v>-11300</v>
      </c>
      <c r="M154" s="34" t="str">
        <f t="shared" si="54"/>
        <v>NON</v>
      </c>
      <c r="N154" s="36"/>
      <c r="O154" s="8"/>
    </row>
    <row r="155" spans="1:15">
      <c r="A155" s="209" t="s">
        <v>331</v>
      </c>
      <c r="B155" s="184" t="s">
        <v>34</v>
      </c>
      <c r="C155" s="185">
        <v>1018.34</v>
      </c>
      <c r="D155" s="30">
        <f t="shared" si="49"/>
        <v>-1.8097387595521593E-4</v>
      </c>
      <c r="E155" s="31" t="s">
        <v>60</v>
      </c>
      <c r="F155" s="32">
        <f t="shared" si="50"/>
        <v>1.2325390304026351E-2</v>
      </c>
      <c r="G155" s="10">
        <f t="shared" si="51"/>
        <v>1030.8914379622022</v>
      </c>
      <c r="H155" s="185">
        <v>305.60000000000002</v>
      </c>
      <c r="I155" s="30">
        <f t="shared" si="52"/>
        <v>-7.1451952303016138E-5</v>
      </c>
      <c r="J155" s="10">
        <f t="shared" si="55"/>
        <v>-712.74</v>
      </c>
      <c r="K155" s="33">
        <f t="shared" si="56"/>
        <v>-0.69990376495080231</v>
      </c>
      <c r="L155" s="10">
        <f t="shared" si="53"/>
        <v>-725.29143796220217</v>
      </c>
      <c r="M155" s="34" t="str">
        <f t="shared" si="54"/>
        <v>NON</v>
      </c>
      <c r="N155" s="36"/>
      <c r="O155" s="8"/>
    </row>
    <row r="156" spans="1:15">
      <c r="A156" s="209" t="s">
        <v>332</v>
      </c>
      <c r="B156" s="184" t="s">
        <v>116</v>
      </c>
      <c r="C156" s="185">
        <v>4481.78</v>
      </c>
      <c r="D156" s="30">
        <f t="shared" si="49"/>
        <v>-7.9647769681890875E-4</v>
      </c>
      <c r="E156" s="31" t="s">
        <v>60</v>
      </c>
      <c r="F156" s="32">
        <f t="shared" si="50"/>
        <v>1.2325390304026351E-2</v>
      </c>
      <c r="G156" s="10">
        <f t="shared" si="51"/>
        <v>4537.0196877567787</v>
      </c>
      <c r="H156" s="185">
        <v>4492.78</v>
      </c>
      <c r="I156" s="30">
        <f t="shared" si="52"/>
        <v>-1.0504512508767827E-3</v>
      </c>
      <c r="J156" s="10">
        <f t="shared" si="55"/>
        <v>11</v>
      </c>
      <c r="K156" s="33">
        <f t="shared" si="56"/>
        <v>2.454381964308824E-3</v>
      </c>
      <c r="L156" s="10">
        <f t="shared" si="53"/>
        <v>-44.239687756778949</v>
      </c>
      <c r="M156" s="34" t="str">
        <f t="shared" si="54"/>
        <v>NON</v>
      </c>
      <c r="N156" s="36"/>
      <c r="O156" s="8"/>
    </row>
    <row r="157" spans="1:15">
      <c r="A157" s="209" t="s">
        <v>333</v>
      </c>
      <c r="B157" s="184" t="s">
        <v>133</v>
      </c>
      <c r="C157" s="185">
        <v>16800</v>
      </c>
      <c r="D157" s="30">
        <f t="shared" si="49"/>
        <v>-2.9856051181802027E-3</v>
      </c>
      <c r="E157" s="31" t="s">
        <v>60</v>
      </c>
      <c r="F157" s="32">
        <f t="shared" si="50"/>
        <v>1.2325390304026351E-2</v>
      </c>
      <c r="G157" s="10">
        <f t="shared" si="51"/>
        <v>17007.066557107642</v>
      </c>
      <c r="H157" s="185">
        <v>18900</v>
      </c>
      <c r="I157" s="30">
        <f t="shared" si="52"/>
        <v>-4.4189852700490997E-3</v>
      </c>
      <c r="J157" s="10">
        <f t="shared" si="55"/>
        <v>2100</v>
      </c>
      <c r="K157" s="33">
        <f t="shared" si="56"/>
        <v>0.125</v>
      </c>
      <c r="L157" s="10">
        <f t="shared" si="53"/>
        <v>1892.9334428923576</v>
      </c>
      <c r="M157" s="34" t="str">
        <f t="shared" si="54"/>
        <v>NON</v>
      </c>
      <c r="N157" s="36"/>
      <c r="O157" s="8"/>
    </row>
    <row r="158" spans="1:15">
      <c r="A158" s="209" t="s">
        <v>334</v>
      </c>
      <c r="B158" s="184" t="s">
        <v>35</v>
      </c>
      <c r="C158" s="185">
        <v>3948.57</v>
      </c>
      <c r="D158" s="30">
        <f t="shared" si="49"/>
        <v>-7.0171850008885731E-4</v>
      </c>
      <c r="E158" s="31"/>
      <c r="F158" s="32">
        <f t="shared" si="50"/>
        <v>0</v>
      </c>
      <c r="G158" s="10">
        <f t="shared" si="51"/>
        <v>3948.57</v>
      </c>
      <c r="H158" s="185">
        <v>1651.49</v>
      </c>
      <c r="I158" s="30">
        <f t="shared" si="52"/>
        <v>-3.8613280336684594E-4</v>
      </c>
      <c r="J158" s="10">
        <f t="shared" si="55"/>
        <v>-2297.08</v>
      </c>
      <c r="K158" s="33">
        <f t="shared" si="56"/>
        <v>-0.58174984867939528</v>
      </c>
      <c r="L158" s="10">
        <f t="shared" si="53"/>
        <v>-2297.08</v>
      </c>
      <c r="M158" s="34" t="str">
        <f t="shared" si="54"/>
        <v>NON</v>
      </c>
      <c r="N158" s="36"/>
      <c r="O158" s="8"/>
    </row>
    <row r="159" spans="1:15">
      <c r="A159" s="209" t="s">
        <v>335</v>
      </c>
      <c r="B159" s="184" t="s">
        <v>36</v>
      </c>
      <c r="C159" s="185">
        <v>4090.18</v>
      </c>
      <c r="D159" s="30">
        <f t="shared" si="49"/>
        <v>-7.2688466323085122E-4</v>
      </c>
      <c r="E159" s="31" t="s">
        <v>60</v>
      </c>
      <c r="F159" s="32">
        <f t="shared" si="50"/>
        <v>1.2325390304026351E-2</v>
      </c>
      <c r="G159" s="10">
        <f t="shared" si="51"/>
        <v>4140.5930649137226</v>
      </c>
      <c r="H159" s="185">
        <v>3846.36</v>
      </c>
      <c r="I159" s="30">
        <f t="shared" si="52"/>
        <v>-8.9931260229132574E-4</v>
      </c>
      <c r="J159" s="10">
        <f t="shared" si="55"/>
        <v>-243.81999999999971</v>
      </c>
      <c r="K159" s="33">
        <f t="shared" si="56"/>
        <v>-5.9611068461534633E-2</v>
      </c>
      <c r="L159" s="10">
        <f t="shared" si="53"/>
        <v>-294.2330649137225</v>
      </c>
      <c r="M159" s="34" t="str">
        <f t="shared" si="54"/>
        <v>NON</v>
      </c>
      <c r="N159" s="36"/>
      <c r="O159" s="8"/>
    </row>
    <row r="160" spans="1:15">
      <c r="A160" s="209" t="s">
        <v>336</v>
      </c>
      <c r="B160" s="184" t="s">
        <v>134</v>
      </c>
      <c r="C160" s="185">
        <v>949.91</v>
      </c>
      <c r="D160" s="30">
        <f t="shared" si="49"/>
        <v>-1.6881286653634264E-4</v>
      </c>
      <c r="E160" s="31"/>
      <c r="F160" s="32">
        <f t="shared" si="50"/>
        <v>0</v>
      </c>
      <c r="G160" s="10">
        <f t="shared" si="51"/>
        <v>949.91</v>
      </c>
      <c r="H160" s="185">
        <v>813.54</v>
      </c>
      <c r="I160" s="30">
        <f t="shared" si="52"/>
        <v>-1.9021276595744679E-4</v>
      </c>
      <c r="J160" s="10">
        <f t="shared" si="55"/>
        <v>-136.37</v>
      </c>
      <c r="K160" s="33">
        <f t="shared" si="56"/>
        <v>-0.143560968933899</v>
      </c>
      <c r="L160" s="10">
        <f t="shared" si="53"/>
        <v>-136.37</v>
      </c>
      <c r="M160" s="34" t="str">
        <f t="shared" si="54"/>
        <v>NON</v>
      </c>
      <c r="N160" s="36"/>
      <c r="O160" s="8"/>
    </row>
    <row r="161" spans="1:15">
      <c r="A161" s="209" t="s">
        <v>337</v>
      </c>
      <c r="B161" s="184" t="s">
        <v>37</v>
      </c>
      <c r="C161" s="185">
        <v>0</v>
      </c>
      <c r="D161" s="30">
        <f t="shared" si="49"/>
        <v>0</v>
      </c>
      <c r="E161" s="31"/>
      <c r="F161" s="32">
        <f t="shared" si="50"/>
        <v>0</v>
      </c>
      <c r="G161" s="10">
        <f t="shared" si="51"/>
        <v>0</v>
      </c>
      <c r="H161" s="185">
        <v>221.03</v>
      </c>
      <c r="I161" s="30">
        <f t="shared" si="52"/>
        <v>-5.1678746785129763E-5</v>
      </c>
      <c r="J161" s="10">
        <f t="shared" si="55"/>
        <v>221.03</v>
      </c>
      <c r="K161" s="33">
        <f t="shared" si="56"/>
        <v>0</v>
      </c>
      <c r="L161" s="10">
        <f t="shared" si="53"/>
        <v>221.03</v>
      </c>
      <c r="M161" s="34" t="str">
        <f t="shared" si="54"/>
        <v>NON</v>
      </c>
      <c r="N161" s="36"/>
      <c r="O161" s="8"/>
    </row>
    <row r="162" spans="1:15">
      <c r="A162" s="209" t="s">
        <v>338</v>
      </c>
      <c r="B162" s="184" t="s">
        <v>38</v>
      </c>
      <c r="C162" s="185">
        <v>0</v>
      </c>
      <c r="D162" s="30">
        <f t="shared" si="49"/>
        <v>0</v>
      </c>
      <c r="E162" s="31"/>
      <c r="F162" s="32">
        <f t="shared" si="50"/>
        <v>0</v>
      </c>
      <c r="G162" s="10">
        <f t="shared" si="51"/>
        <v>0</v>
      </c>
      <c r="H162" s="185">
        <v>210</v>
      </c>
      <c r="I162" s="30">
        <f t="shared" si="52"/>
        <v>-4.9099836333878886E-5</v>
      </c>
      <c r="J162" s="10">
        <f t="shared" si="55"/>
        <v>210</v>
      </c>
      <c r="K162" s="33">
        <f t="shared" si="56"/>
        <v>0</v>
      </c>
      <c r="L162" s="10">
        <f t="shared" si="53"/>
        <v>210</v>
      </c>
      <c r="M162" s="34" t="str">
        <f t="shared" si="54"/>
        <v>NON</v>
      </c>
      <c r="N162" s="36"/>
      <c r="O162" s="8"/>
    </row>
    <row r="163" spans="1:15">
      <c r="A163" s="209" t="s">
        <v>339</v>
      </c>
      <c r="B163" s="184" t="s">
        <v>135</v>
      </c>
      <c r="C163" s="185">
        <v>2600</v>
      </c>
      <c r="D163" s="30">
        <f t="shared" si="49"/>
        <v>-4.6205793495645995E-4</v>
      </c>
      <c r="E163" s="31"/>
      <c r="F163" s="32">
        <f t="shared" si="50"/>
        <v>0</v>
      </c>
      <c r="G163" s="10">
        <f t="shared" si="51"/>
        <v>2600</v>
      </c>
      <c r="H163" s="185">
        <v>11070</v>
      </c>
      <c r="I163" s="30">
        <f t="shared" si="52"/>
        <v>-2.5882628010287585E-3</v>
      </c>
      <c r="J163" s="10">
        <f t="shared" si="55"/>
        <v>8470</v>
      </c>
      <c r="K163" s="33">
        <f t="shared" si="56"/>
        <v>3.2576923076923077</v>
      </c>
      <c r="L163" s="10">
        <f t="shared" si="53"/>
        <v>8470</v>
      </c>
      <c r="M163" s="34" t="str">
        <f t="shared" si="54"/>
        <v>NON</v>
      </c>
      <c r="N163" s="36"/>
      <c r="O163" s="8"/>
    </row>
    <row r="164" spans="1:15">
      <c r="A164" s="209" t="s">
        <v>340</v>
      </c>
      <c r="B164" s="184" t="s">
        <v>39</v>
      </c>
      <c r="C164" s="185">
        <v>287.31</v>
      </c>
      <c r="D164" s="30">
        <f t="shared" si="49"/>
        <v>-5.1059178958592499E-5</v>
      </c>
      <c r="E164" s="31" t="s">
        <v>57</v>
      </c>
      <c r="F164" s="32">
        <f t="shared" si="50"/>
        <v>-0.11764705882352944</v>
      </c>
      <c r="G164" s="10">
        <f t="shared" si="51"/>
        <v>253.50882352941176</v>
      </c>
      <c r="H164" s="185">
        <v>1205.81</v>
      </c>
      <c r="I164" s="30">
        <f t="shared" si="52"/>
        <v>-2.8192892214168807E-4</v>
      </c>
      <c r="J164" s="10">
        <f t="shared" si="55"/>
        <v>918.5</v>
      </c>
      <c r="K164" s="33">
        <f t="shared" si="56"/>
        <v>3.1968953395287318</v>
      </c>
      <c r="L164" s="10">
        <f t="shared" si="53"/>
        <v>952.30117647058819</v>
      </c>
      <c r="M164" s="34" t="str">
        <f t="shared" ref="M164:M195" si="57">IF(ABS(L164)&gt;$J$7,"OUI","NON")</f>
        <v>NON</v>
      </c>
      <c r="N164" s="36"/>
      <c r="O164" s="8"/>
    </row>
    <row r="165" spans="1:15">
      <c r="A165" s="209" t="s">
        <v>341</v>
      </c>
      <c r="B165" s="184" t="s">
        <v>40</v>
      </c>
      <c r="C165" s="185">
        <v>347.5</v>
      </c>
      <c r="D165" s="30">
        <f t="shared" si="49"/>
        <v>-6.1755820152834543E-5</v>
      </c>
      <c r="E165" s="31"/>
      <c r="F165" s="32">
        <f t="shared" si="50"/>
        <v>0</v>
      </c>
      <c r="G165" s="10">
        <f t="shared" si="51"/>
        <v>347.5</v>
      </c>
      <c r="H165" s="185">
        <v>139.30000000000001</v>
      </c>
      <c r="I165" s="30">
        <f t="shared" si="52"/>
        <v>-3.2569558101472994E-5</v>
      </c>
      <c r="J165" s="10">
        <f t="shared" si="55"/>
        <v>-208.2</v>
      </c>
      <c r="K165" s="33">
        <f t="shared" si="56"/>
        <v>-0.59913669064748198</v>
      </c>
      <c r="L165" s="10">
        <f t="shared" si="53"/>
        <v>-208.2</v>
      </c>
      <c r="M165" s="34" t="str">
        <f t="shared" si="57"/>
        <v>NON</v>
      </c>
      <c r="N165" s="36"/>
      <c r="O165" s="8"/>
    </row>
    <row r="166" spans="1:15">
      <c r="A166" s="209" t="s">
        <v>342</v>
      </c>
      <c r="B166" s="184" t="s">
        <v>41</v>
      </c>
      <c r="C166" s="185">
        <v>324.20999999999998</v>
      </c>
      <c r="D166" s="30">
        <f t="shared" si="49"/>
        <v>-5.761684734316687E-5</v>
      </c>
      <c r="E166" s="31"/>
      <c r="F166" s="32">
        <f t="shared" si="50"/>
        <v>0</v>
      </c>
      <c r="G166" s="10">
        <f t="shared" si="51"/>
        <v>324.20999999999998</v>
      </c>
      <c r="H166" s="185">
        <v>169.75</v>
      </c>
      <c r="I166" s="30">
        <f t="shared" si="52"/>
        <v>-3.9689034369885436E-5</v>
      </c>
      <c r="J166" s="10">
        <f t="shared" si="55"/>
        <v>-154.45999999999998</v>
      </c>
      <c r="K166" s="33">
        <f t="shared" si="56"/>
        <v>-0.47641960457728011</v>
      </c>
      <c r="L166" s="10">
        <f t="shared" si="53"/>
        <v>-154.45999999999998</v>
      </c>
      <c r="M166" s="34" t="str">
        <f t="shared" si="57"/>
        <v>NON</v>
      </c>
      <c r="N166" s="36"/>
      <c r="O166" s="8"/>
    </row>
    <row r="167" spans="1:15">
      <c r="A167" s="209" t="s">
        <v>343</v>
      </c>
      <c r="B167" s="184" t="s">
        <v>42</v>
      </c>
      <c r="C167" s="185">
        <v>98.18</v>
      </c>
      <c r="D167" s="30">
        <f t="shared" si="49"/>
        <v>-1.7448018482317398E-5</v>
      </c>
      <c r="E167" s="31"/>
      <c r="F167" s="32">
        <f t="shared" si="50"/>
        <v>0</v>
      </c>
      <c r="G167" s="10">
        <f t="shared" si="51"/>
        <v>98.18</v>
      </c>
      <c r="H167" s="185">
        <v>138.9</v>
      </c>
      <c r="I167" s="30">
        <f t="shared" si="52"/>
        <v>-3.2476034603694176E-5</v>
      </c>
      <c r="J167" s="10">
        <f t="shared" si="55"/>
        <v>40.72</v>
      </c>
      <c r="K167" s="33">
        <f t="shared" si="56"/>
        <v>0.41474842126706046</v>
      </c>
      <c r="L167" s="10">
        <f t="shared" si="53"/>
        <v>40.72</v>
      </c>
      <c r="M167" s="34" t="str">
        <f t="shared" si="57"/>
        <v>NON</v>
      </c>
      <c r="N167" s="36"/>
      <c r="O167" s="8"/>
    </row>
    <row r="168" spans="1:15">
      <c r="A168" s="209" t="s">
        <v>344</v>
      </c>
      <c r="B168" s="184" t="s">
        <v>136</v>
      </c>
      <c r="C168" s="185">
        <v>0</v>
      </c>
      <c r="D168" s="30">
        <f t="shared" si="49"/>
        <v>0</v>
      </c>
      <c r="E168" s="31"/>
      <c r="F168" s="32">
        <f t="shared" si="50"/>
        <v>0</v>
      </c>
      <c r="G168" s="10">
        <f t="shared" si="51"/>
        <v>0</v>
      </c>
      <c r="H168" s="185">
        <v>203.5</v>
      </c>
      <c r="I168" s="30">
        <f t="shared" si="52"/>
        <v>-4.7580079494973113E-5</v>
      </c>
      <c r="J168" s="10">
        <f t="shared" si="55"/>
        <v>203.5</v>
      </c>
      <c r="K168" s="33">
        <f t="shared" si="56"/>
        <v>0</v>
      </c>
      <c r="L168" s="10">
        <f t="shared" si="53"/>
        <v>203.5</v>
      </c>
      <c r="M168" s="34" t="str">
        <f t="shared" si="57"/>
        <v>NON</v>
      </c>
      <c r="N168" s="36"/>
      <c r="O168" s="8"/>
    </row>
    <row r="169" spans="1:15">
      <c r="A169" s="209" t="s">
        <v>345</v>
      </c>
      <c r="B169" s="184" t="s">
        <v>137</v>
      </c>
      <c r="C169" s="185">
        <v>160.38</v>
      </c>
      <c r="D169" s="30">
        <f t="shared" si="49"/>
        <v>-2.8501866003198863E-5</v>
      </c>
      <c r="E169" s="31"/>
      <c r="F169" s="32">
        <f t="shared" si="50"/>
        <v>0</v>
      </c>
      <c r="G169" s="10">
        <f t="shared" si="51"/>
        <v>160.38</v>
      </c>
      <c r="H169" s="185">
        <v>0</v>
      </c>
      <c r="I169" s="30">
        <f t="shared" si="52"/>
        <v>0</v>
      </c>
      <c r="J169" s="10">
        <f t="shared" si="55"/>
        <v>-160.38</v>
      </c>
      <c r="K169" s="33">
        <f t="shared" si="56"/>
        <v>-1</v>
      </c>
      <c r="L169" s="10">
        <f t="shared" si="53"/>
        <v>-160.38</v>
      </c>
      <c r="M169" s="34" t="str">
        <f t="shared" si="57"/>
        <v>NON</v>
      </c>
      <c r="N169" s="36"/>
      <c r="O169" s="8"/>
    </row>
    <row r="170" spans="1:15">
      <c r="A170" s="209" t="s">
        <v>346</v>
      </c>
      <c r="B170" s="184" t="s">
        <v>138</v>
      </c>
      <c r="C170" s="185">
        <v>565000</v>
      </c>
      <c r="D170" s="30">
        <f t="shared" si="49"/>
        <v>-0.1004087435578461</v>
      </c>
      <c r="E170" s="31" t="s">
        <v>58</v>
      </c>
      <c r="F170" s="32">
        <f t="shared" si="50"/>
        <v>-0.23991469699662338</v>
      </c>
      <c r="G170" s="10">
        <f t="shared" si="51"/>
        <v>429448.19619690778</v>
      </c>
      <c r="H170" s="185">
        <v>420000</v>
      </c>
      <c r="I170" s="30">
        <f t="shared" si="52"/>
        <v>-9.8199672667757767E-2</v>
      </c>
      <c r="J170" s="10">
        <f t="shared" si="55"/>
        <v>-145000</v>
      </c>
      <c r="K170" s="33">
        <f t="shared" si="56"/>
        <v>-0.25663716814159293</v>
      </c>
      <c r="L170" s="10">
        <f t="shared" si="53"/>
        <v>-9448.196196907782</v>
      </c>
      <c r="M170" s="34" t="str">
        <f t="shared" si="57"/>
        <v>NON</v>
      </c>
      <c r="N170" s="36"/>
      <c r="O170" s="8"/>
    </row>
    <row r="171" spans="1:15">
      <c r="A171" s="209" t="s">
        <v>347</v>
      </c>
      <c r="B171" s="184" t="s">
        <v>109</v>
      </c>
      <c r="C171" s="185">
        <v>60097.33</v>
      </c>
      <c r="D171" s="30">
        <f>+IFERROR(C171/$D$131,)</f>
        <v>-1.0680172383152657E-2</v>
      </c>
      <c r="E171" s="31" t="s">
        <v>58</v>
      </c>
      <c r="F171" s="32">
        <f>IFERROR(VLOOKUP(E171,$A$15:$G$18,7,FALSE),)</f>
        <v>-0.23991469699662338</v>
      </c>
      <c r="G171" s="10">
        <f>+C171*(1+F171)</f>
        <v>45679.097282743918</v>
      </c>
      <c r="H171" s="185">
        <v>162251.28</v>
      </c>
      <c r="I171" s="30">
        <f>+IFERROR(H171/$I$131,)</f>
        <v>-3.7935768061725508E-2</v>
      </c>
      <c r="J171" s="10">
        <f>+IFERROR(H171-C171,)</f>
        <v>102153.95</v>
      </c>
      <c r="K171" s="33">
        <f>IFERROR(J171/C171,)</f>
        <v>1.6998084607086537</v>
      </c>
      <c r="L171" s="10">
        <f>+H171-G171</f>
        <v>116572.18271725607</v>
      </c>
      <c r="M171" s="34" t="str">
        <f t="shared" si="57"/>
        <v>OUI</v>
      </c>
      <c r="N171" s="60"/>
      <c r="O171" s="8"/>
    </row>
    <row r="172" spans="1:15">
      <c r="A172" s="209" t="s">
        <v>348</v>
      </c>
      <c r="B172" s="184" t="s">
        <v>139</v>
      </c>
      <c r="C172" s="185">
        <v>821301.57</v>
      </c>
      <c r="D172" s="30">
        <f t="shared" si="49"/>
        <v>-0.14595727208103784</v>
      </c>
      <c r="E172" s="31" t="s">
        <v>57</v>
      </c>
      <c r="F172" s="32">
        <f t="shared" si="50"/>
        <v>-0.11764705882352944</v>
      </c>
      <c r="G172" s="10">
        <f t="shared" si="51"/>
        <v>724677.85588235292</v>
      </c>
      <c r="H172" s="185">
        <v>623913.43999999994</v>
      </c>
      <c r="I172" s="30">
        <f t="shared" si="52"/>
        <v>-0.14587641805003507</v>
      </c>
      <c r="J172" s="10">
        <f t="shared" si="55"/>
        <v>-197388.13</v>
      </c>
      <c r="K172" s="33">
        <f t="shared" si="56"/>
        <v>-0.24033575145850508</v>
      </c>
      <c r="L172" s="10">
        <f t="shared" si="53"/>
        <v>-100764.41588235297</v>
      </c>
      <c r="M172" s="34" t="str">
        <f t="shared" si="57"/>
        <v>OUI</v>
      </c>
      <c r="N172" s="36"/>
      <c r="O172" s="8"/>
    </row>
    <row r="173" spans="1:15">
      <c r="A173" s="209" t="s">
        <v>349</v>
      </c>
      <c r="B173" s="184" t="s">
        <v>21</v>
      </c>
      <c r="C173" s="185">
        <v>70863.58</v>
      </c>
      <c r="D173" s="30">
        <f t="shared" si="49"/>
        <v>-1.2593492091700728E-2</v>
      </c>
      <c r="E173" s="31" t="s">
        <v>57</v>
      </c>
      <c r="F173" s="32">
        <f t="shared" si="50"/>
        <v>-0.11764705882352944</v>
      </c>
      <c r="G173" s="10">
        <f t="shared" si="51"/>
        <v>62526.688235294117</v>
      </c>
      <c r="H173" s="185">
        <v>65307.27</v>
      </c>
      <c r="I173" s="30">
        <f t="shared" si="52"/>
        <v>-1.5269410801963992E-2</v>
      </c>
      <c r="J173" s="10">
        <f t="shared" si="55"/>
        <v>-5556.3100000000049</v>
      </c>
      <c r="K173" s="33">
        <f t="shared" si="56"/>
        <v>-7.8408542159456307E-2</v>
      </c>
      <c r="L173" s="10">
        <f t="shared" si="53"/>
        <v>2780.5817647058793</v>
      </c>
      <c r="M173" s="34" t="str">
        <f t="shared" si="57"/>
        <v>NON</v>
      </c>
      <c r="N173" s="36"/>
      <c r="O173" s="8"/>
    </row>
    <row r="174" spans="1:15">
      <c r="A174" s="209" t="s">
        <v>350</v>
      </c>
      <c r="B174" s="184" t="s">
        <v>22</v>
      </c>
      <c r="C174" s="185">
        <v>175756.23</v>
      </c>
      <c r="D174" s="30">
        <f t="shared" si="49"/>
        <v>-3.1234446419051005E-2</v>
      </c>
      <c r="E174" s="31" t="s">
        <v>57</v>
      </c>
      <c r="F174" s="32">
        <f t="shared" si="50"/>
        <v>-0.11764705882352944</v>
      </c>
      <c r="G174" s="10">
        <f t="shared" si="51"/>
        <v>155079.02647058823</v>
      </c>
      <c r="H174" s="185">
        <v>98635.15</v>
      </c>
      <c r="I174" s="30">
        <f t="shared" si="52"/>
        <v>-2.3061760579845686E-2</v>
      </c>
      <c r="J174" s="10">
        <f t="shared" si="55"/>
        <v>-77121.080000000016</v>
      </c>
      <c r="K174" s="33">
        <f t="shared" si="56"/>
        <v>-0.43879571153750857</v>
      </c>
      <c r="L174" s="10">
        <f t="shared" si="53"/>
        <v>-56443.876470588235</v>
      </c>
      <c r="M174" s="34" t="str">
        <f t="shared" si="57"/>
        <v>OUI</v>
      </c>
      <c r="N174" s="36"/>
      <c r="O174" s="8"/>
    </row>
    <row r="175" spans="1:15">
      <c r="A175" s="209" t="s">
        <v>351</v>
      </c>
      <c r="B175" s="184" t="s">
        <v>21</v>
      </c>
      <c r="C175" s="185">
        <v>13574.65</v>
      </c>
      <c r="D175" s="30">
        <f t="shared" si="49"/>
        <v>-2.4124133641371956E-3</v>
      </c>
      <c r="E175" s="31" t="s">
        <v>57</v>
      </c>
      <c r="F175" s="32">
        <f t="shared" si="50"/>
        <v>-0.11764705882352944</v>
      </c>
      <c r="G175" s="10">
        <f t="shared" si="51"/>
        <v>11977.632352941177</v>
      </c>
      <c r="H175" s="185">
        <v>9175.6299999999992</v>
      </c>
      <c r="I175" s="30">
        <f t="shared" si="52"/>
        <v>-2.1453425298106148E-3</v>
      </c>
      <c r="J175" s="10">
        <f t="shared" si="55"/>
        <v>-4399.0200000000004</v>
      </c>
      <c r="K175" s="33">
        <f t="shared" si="56"/>
        <v>-0.32406139384809191</v>
      </c>
      <c r="L175" s="10">
        <f t="shared" si="53"/>
        <v>-2802.0023529411774</v>
      </c>
      <c r="M175" s="34" t="str">
        <f t="shared" si="57"/>
        <v>NON</v>
      </c>
      <c r="N175" s="53"/>
      <c r="O175" s="8"/>
    </row>
    <row r="176" spans="1:15">
      <c r="A176" s="209" t="s">
        <v>352</v>
      </c>
      <c r="B176" s="184" t="s">
        <v>23</v>
      </c>
      <c r="C176" s="185">
        <v>7354</v>
      </c>
      <c r="D176" s="30">
        <f t="shared" si="49"/>
        <v>-1.30691309756531E-3</v>
      </c>
      <c r="E176" s="31" t="s">
        <v>57</v>
      </c>
      <c r="F176" s="32">
        <f t="shared" si="50"/>
        <v>-0.11764705882352944</v>
      </c>
      <c r="G176" s="10">
        <f t="shared" si="51"/>
        <v>6488.8235294117649</v>
      </c>
      <c r="H176" s="185">
        <v>4086.04</v>
      </c>
      <c r="I176" s="30">
        <f t="shared" si="52"/>
        <v>-9.5535188216039281E-4</v>
      </c>
      <c r="J176" s="10">
        <f t="shared" si="55"/>
        <v>-3267.96</v>
      </c>
      <c r="K176" s="33">
        <f t="shared" si="56"/>
        <v>-0.44437856948599402</v>
      </c>
      <c r="L176" s="10">
        <f t="shared" si="53"/>
        <v>-2402.7835294117649</v>
      </c>
      <c r="M176" s="34" t="str">
        <f t="shared" si="57"/>
        <v>NON</v>
      </c>
      <c r="N176" s="36"/>
      <c r="O176" s="8"/>
    </row>
    <row r="177" spans="1:15">
      <c r="A177" s="209" t="s">
        <v>353</v>
      </c>
      <c r="B177" s="184" t="s">
        <v>24</v>
      </c>
      <c r="C177" s="185">
        <v>12323</v>
      </c>
      <c r="D177" s="30">
        <f t="shared" ref="D177:D208" si="58">+IFERROR(C177/$D$131,)</f>
        <v>-2.1899768971032521E-3</v>
      </c>
      <c r="E177" s="31" t="s">
        <v>57</v>
      </c>
      <c r="F177" s="32">
        <f t="shared" ref="F177:F208" si="59">IFERROR(VLOOKUP(E177,$A$15:$G$18,7,FALSE),)</f>
        <v>-0.11764705882352944</v>
      </c>
      <c r="G177" s="10">
        <f t="shared" ref="G177:G208" si="60">+C177*(1+F177)</f>
        <v>10873.235294117647</v>
      </c>
      <c r="H177" s="185">
        <v>5503</v>
      </c>
      <c r="I177" s="30">
        <f t="shared" ref="I177:I215" si="61">+IFERROR(H177/$I$131,)</f>
        <v>-1.2866495206920738E-3</v>
      </c>
      <c r="J177" s="10">
        <f t="shared" si="55"/>
        <v>-6820</v>
      </c>
      <c r="K177" s="33">
        <f t="shared" si="56"/>
        <v>-0.5534366631502069</v>
      </c>
      <c r="L177" s="10">
        <f t="shared" ref="L177:L208" si="62">+H177-G177</f>
        <v>-5370.2352941176468</v>
      </c>
      <c r="M177" s="34" t="str">
        <f t="shared" si="57"/>
        <v>NON</v>
      </c>
      <c r="N177" s="36"/>
      <c r="O177" s="8"/>
    </row>
    <row r="178" spans="1:15">
      <c r="A178" s="209" t="s">
        <v>354</v>
      </c>
      <c r="B178" s="184" t="s">
        <v>25</v>
      </c>
      <c r="C178" s="185">
        <v>7323.86</v>
      </c>
      <c r="D178" s="30">
        <f t="shared" si="58"/>
        <v>-1.3015567798116225E-3</v>
      </c>
      <c r="E178" s="31" t="s">
        <v>57</v>
      </c>
      <c r="F178" s="32">
        <f t="shared" si="59"/>
        <v>-0.11764705882352944</v>
      </c>
      <c r="G178" s="10">
        <f t="shared" si="60"/>
        <v>6462.2294117647052</v>
      </c>
      <c r="H178" s="185">
        <v>6412.33</v>
      </c>
      <c r="I178" s="30">
        <f t="shared" si="61"/>
        <v>-1.4992588262801028E-3</v>
      </c>
      <c r="J178" s="10">
        <f t="shared" ref="J178:J208" si="63">+IFERROR(H178-C178,)</f>
        <v>-911.52999999999975</v>
      </c>
      <c r="K178" s="33">
        <f t="shared" ref="K178:K208" si="64">IFERROR(J178/C178,)</f>
        <v>-0.12446032556602662</v>
      </c>
      <c r="L178" s="10">
        <f t="shared" si="62"/>
        <v>-49.899411764705292</v>
      </c>
      <c r="M178" s="34" t="str">
        <f t="shared" si="57"/>
        <v>NON</v>
      </c>
      <c r="N178" s="36"/>
      <c r="O178" s="8"/>
    </row>
    <row r="179" spans="1:15">
      <c r="A179" s="209" t="s">
        <v>355</v>
      </c>
      <c r="B179" s="184" t="s">
        <v>148</v>
      </c>
      <c r="C179" s="185">
        <v>235585.29</v>
      </c>
      <c r="D179" s="30">
        <f t="shared" si="58"/>
        <v>-4.1866943309045675E-2</v>
      </c>
      <c r="E179" s="31" t="s">
        <v>57</v>
      </c>
      <c r="F179" s="32">
        <f t="shared" si="59"/>
        <v>-0.11764705882352944</v>
      </c>
      <c r="G179" s="10">
        <f t="shared" si="60"/>
        <v>207869.37352941177</v>
      </c>
      <c r="H179" s="185">
        <v>180667.47</v>
      </c>
      <c r="I179" s="30">
        <f t="shared" si="61"/>
        <v>-4.2241634323123688E-2</v>
      </c>
      <c r="J179" s="10">
        <f t="shared" si="63"/>
        <v>-54917.820000000007</v>
      </c>
      <c r="K179" s="33">
        <f t="shared" si="64"/>
        <v>-0.23311226265442977</v>
      </c>
      <c r="L179" s="10">
        <f t="shared" si="62"/>
        <v>-27201.903529411764</v>
      </c>
      <c r="M179" s="34" t="str">
        <f t="shared" si="57"/>
        <v>OUI</v>
      </c>
      <c r="N179" s="36"/>
      <c r="O179" s="8"/>
    </row>
    <row r="180" spans="1:15">
      <c r="A180" s="209" t="s">
        <v>356</v>
      </c>
      <c r="B180" s="184" t="s">
        <v>26</v>
      </c>
      <c r="C180" s="185">
        <v>17264.38</v>
      </c>
      <c r="D180" s="30">
        <f t="shared" si="58"/>
        <v>-3.068132219655234E-3</v>
      </c>
      <c r="E180" s="31" t="s">
        <v>57</v>
      </c>
      <c r="F180" s="32">
        <f t="shared" si="59"/>
        <v>-0.11764705882352944</v>
      </c>
      <c r="G180" s="10">
        <f t="shared" si="60"/>
        <v>15233.276470588236</v>
      </c>
      <c r="H180" s="185">
        <v>14272.84</v>
      </c>
      <c r="I180" s="30">
        <f t="shared" si="61"/>
        <v>-3.3371148000935235E-3</v>
      </c>
      <c r="J180" s="10">
        <f t="shared" si="63"/>
        <v>-2991.5400000000009</v>
      </c>
      <c r="K180" s="33">
        <f t="shared" si="64"/>
        <v>-0.17327816000342908</v>
      </c>
      <c r="L180" s="10">
        <f t="shared" si="62"/>
        <v>-960.43647058823626</v>
      </c>
      <c r="M180" s="34" t="str">
        <f t="shared" si="57"/>
        <v>NON</v>
      </c>
      <c r="N180" s="36"/>
      <c r="O180" s="8"/>
    </row>
    <row r="181" spans="1:15">
      <c r="A181" s="209" t="s">
        <v>357</v>
      </c>
      <c r="B181" s="184" t="s">
        <v>140</v>
      </c>
      <c r="C181" s="185">
        <v>2689.86</v>
      </c>
      <c r="D181" s="30">
        <f t="shared" si="58"/>
        <v>-4.7802736804691668E-4</v>
      </c>
      <c r="E181" s="31" t="s">
        <v>57</v>
      </c>
      <c r="F181" s="32">
        <f t="shared" si="59"/>
        <v>-0.11764705882352944</v>
      </c>
      <c r="G181" s="10">
        <f t="shared" si="60"/>
        <v>2373.4058823529413</v>
      </c>
      <c r="H181" s="185">
        <v>3269.94</v>
      </c>
      <c r="I181" s="30">
        <f t="shared" si="61"/>
        <v>-7.6454056581716154E-4</v>
      </c>
      <c r="J181" s="10">
        <f t="shared" si="63"/>
        <v>580.07999999999993</v>
      </c>
      <c r="K181" s="33">
        <f t="shared" si="64"/>
        <v>0.2156543463228569</v>
      </c>
      <c r="L181" s="10">
        <f t="shared" si="62"/>
        <v>896.53411764705879</v>
      </c>
      <c r="M181" s="34" t="str">
        <f t="shared" si="57"/>
        <v>NON</v>
      </c>
      <c r="N181" s="36"/>
      <c r="O181" s="8"/>
    </row>
    <row r="182" spans="1:15">
      <c r="A182" s="209" t="s">
        <v>358</v>
      </c>
      <c r="B182" s="184" t="s">
        <v>141</v>
      </c>
      <c r="C182" s="185">
        <v>58674.8</v>
      </c>
      <c r="D182" s="30">
        <f t="shared" si="58"/>
        <v>-1.0427368046916652E-2</v>
      </c>
      <c r="E182" s="31" t="s">
        <v>57</v>
      </c>
      <c r="F182" s="32">
        <f t="shared" si="59"/>
        <v>-0.11764705882352944</v>
      </c>
      <c r="G182" s="10">
        <f t="shared" si="60"/>
        <v>51771.882352941175</v>
      </c>
      <c r="H182" s="185">
        <v>33325.050000000003</v>
      </c>
      <c r="I182" s="30">
        <f t="shared" si="61"/>
        <v>-7.7916880991349084E-3</v>
      </c>
      <c r="J182" s="10">
        <f t="shared" si="63"/>
        <v>-25349.75</v>
      </c>
      <c r="K182" s="33">
        <f t="shared" si="64"/>
        <v>-0.43203811517039681</v>
      </c>
      <c r="L182" s="10">
        <f t="shared" si="62"/>
        <v>-18446.832352941172</v>
      </c>
      <c r="M182" s="34" t="str">
        <f t="shared" si="57"/>
        <v>NON</v>
      </c>
      <c r="N182" s="36"/>
      <c r="O182" s="8"/>
    </row>
    <row r="183" spans="1:15">
      <c r="A183" s="209" t="s">
        <v>359</v>
      </c>
      <c r="B183" s="184" t="s">
        <v>142</v>
      </c>
      <c r="C183" s="185">
        <v>28294.53</v>
      </c>
      <c r="D183" s="30">
        <f t="shared" si="58"/>
        <v>-5.0283508086013864E-3</v>
      </c>
      <c r="E183" s="31" t="s">
        <v>57</v>
      </c>
      <c r="F183" s="32">
        <f t="shared" si="59"/>
        <v>-0.11764705882352944</v>
      </c>
      <c r="G183" s="10">
        <f t="shared" si="60"/>
        <v>24965.76176470588</v>
      </c>
      <c r="H183" s="185">
        <v>27896.81</v>
      </c>
      <c r="I183" s="30">
        <f t="shared" si="61"/>
        <v>-6.5225181201776948E-3</v>
      </c>
      <c r="J183" s="10">
        <f t="shared" si="63"/>
        <v>-397.71999999999753</v>
      </c>
      <c r="K183" s="33">
        <f t="shared" si="64"/>
        <v>-1.405642716100948E-2</v>
      </c>
      <c r="L183" s="10">
        <f t="shared" si="62"/>
        <v>2931.0482352941217</v>
      </c>
      <c r="M183" s="34" t="str">
        <f t="shared" si="57"/>
        <v>NON</v>
      </c>
      <c r="N183" s="36"/>
      <c r="O183" s="8"/>
    </row>
    <row r="184" spans="1:15">
      <c r="A184" s="209" t="s">
        <v>360</v>
      </c>
      <c r="B184" s="184" t="s">
        <v>143</v>
      </c>
      <c r="C184" s="185">
        <v>4611.9799999999996</v>
      </c>
      <c r="D184" s="30">
        <f t="shared" si="58"/>
        <v>-8.1961613648480534E-4</v>
      </c>
      <c r="E184" s="31" t="s">
        <v>57</v>
      </c>
      <c r="F184" s="32">
        <f t="shared" si="59"/>
        <v>-0.11764705882352944</v>
      </c>
      <c r="G184" s="10">
        <f t="shared" si="60"/>
        <v>4069.3941176470585</v>
      </c>
      <c r="H184" s="185">
        <v>4022.59</v>
      </c>
      <c r="I184" s="30">
        <f t="shared" si="61"/>
        <v>-9.4051671732522804E-4</v>
      </c>
      <c r="J184" s="10">
        <f t="shared" si="63"/>
        <v>-589.38999999999942</v>
      </c>
      <c r="K184" s="33">
        <f t="shared" si="64"/>
        <v>-0.12779543710076788</v>
      </c>
      <c r="L184" s="10">
        <f t="shared" si="62"/>
        <v>-46.80411764705832</v>
      </c>
      <c r="M184" s="34" t="str">
        <f t="shared" si="57"/>
        <v>NON</v>
      </c>
      <c r="N184" s="36"/>
      <c r="O184" s="8"/>
    </row>
    <row r="185" spans="1:15">
      <c r="A185" s="209" t="s">
        <v>361</v>
      </c>
      <c r="B185" s="184" t="s">
        <v>27</v>
      </c>
      <c r="C185" s="185">
        <v>6000</v>
      </c>
      <c r="D185" s="30">
        <f t="shared" si="58"/>
        <v>-1.0662875422072153E-3</v>
      </c>
      <c r="E185" s="31" t="s">
        <v>57</v>
      </c>
      <c r="F185" s="32">
        <f t="shared" si="59"/>
        <v>-0.11764705882352944</v>
      </c>
      <c r="G185" s="10">
        <f t="shared" si="60"/>
        <v>5294.1176470588234</v>
      </c>
      <c r="H185" s="185">
        <v>6000</v>
      </c>
      <c r="I185" s="30">
        <f t="shared" si="61"/>
        <v>-1.4028524666822538E-3</v>
      </c>
      <c r="J185" s="10">
        <f t="shared" si="63"/>
        <v>0</v>
      </c>
      <c r="K185" s="33">
        <f t="shared" si="64"/>
        <v>0</v>
      </c>
      <c r="L185" s="10">
        <f t="shared" si="62"/>
        <v>705.88235294117658</v>
      </c>
      <c r="M185" s="34" t="str">
        <f t="shared" si="57"/>
        <v>NON</v>
      </c>
      <c r="N185" s="36"/>
      <c r="O185" s="8"/>
    </row>
    <row r="186" spans="1:15">
      <c r="A186" s="209" t="s">
        <v>362</v>
      </c>
      <c r="B186" s="184" t="s">
        <v>28</v>
      </c>
      <c r="C186" s="185">
        <v>2949.65</v>
      </c>
      <c r="D186" s="30">
        <f t="shared" si="58"/>
        <v>-5.2419584147858536E-4</v>
      </c>
      <c r="E186" s="31" t="s">
        <v>57</v>
      </c>
      <c r="F186" s="32">
        <f t="shared" si="59"/>
        <v>-0.11764705882352944</v>
      </c>
      <c r="G186" s="10">
        <f t="shared" si="60"/>
        <v>2602.6323529411766</v>
      </c>
      <c r="H186" s="185">
        <v>3211.44</v>
      </c>
      <c r="I186" s="30">
        <f t="shared" si="61"/>
        <v>-7.5086275426700956E-4</v>
      </c>
      <c r="J186" s="10">
        <f t="shared" si="63"/>
        <v>261.78999999999996</v>
      </c>
      <c r="K186" s="33">
        <f t="shared" si="64"/>
        <v>8.8752902886783169E-2</v>
      </c>
      <c r="L186" s="10">
        <f t="shared" si="62"/>
        <v>608.80764705882348</v>
      </c>
      <c r="M186" s="34" t="str">
        <f t="shared" si="57"/>
        <v>NON</v>
      </c>
      <c r="N186" s="36"/>
      <c r="O186" s="8"/>
    </row>
    <row r="187" spans="1:15">
      <c r="A187" s="209" t="s">
        <v>363</v>
      </c>
      <c r="B187" s="184" t="s">
        <v>29</v>
      </c>
      <c r="C187" s="185">
        <v>16867.240000000002</v>
      </c>
      <c r="D187" s="30">
        <f t="shared" si="58"/>
        <v>-2.9975546472365386E-3</v>
      </c>
      <c r="E187" s="31" t="s">
        <v>57</v>
      </c>
      <c r="F187" s="32">
        <f t="shared" si="59"/>
        <v>-0.11764705882352944</v>
      </c>
      <c r="G187" s="10">
        <f t="shared" si="60"/>
        <v>14882.858823529412</v>
      </c>
      <c r="H187" s="185">
        <v>12536.78</v>
      </c>
      <c r="I187" s="30">
        <f t="shared" si="61"/>
        <v>-2.9312087912087914E-3</v>
      </c>
      <c r="J187" s="10">
        <f t="shared" si="63"/>
        <v>-4330.4600000000009</v>
      </c>
      <c r="K187" s="33">
        <f t="shared" si="64"/>
        <v>-0.25673791325670353</v>
      </c>
      <c r="L187" s="10">
        <f t="shared" si="62"/>
        <v>-2346.0788235294112</v>
      </c>
      <c r="M187" s="34" t="str">
        <f t="shared" si="57"/>
        <v>NON</v>
      </c>
      <c r="N187" s="36"/>
      <c r="O187" s="8"/>
    </row>
    <row r="188" spans="1:15">
      <c r="A188" s="209" t="s">
        <v>364</v>
      </c>
      <c r="B188" s="184" t="s">
        <v>144</v>
      </c>
      <c r="C188" s="185">
        <v>1275</v>
      </c>
      <c r="D188" s="30">
        <f t="shared" si="58"/>
        <v>-2.2658610271903323E-4</v>
      </c>
      <c r="E188" s="31" t="s">
        <v>57</v>
      </c>
      <c r="F188" s="32">
        <f t="shared" si="59"/>
        <v>-0.11764705882352944</v>
      </c>
      <c r="G188" s="10">
        <f t="shared" si="60"/>
        <v>1125</v>
      </c>
      <c r="H188" s="185">
        <v>225</v>
      </c>
      <c r="I188" s="30">
        <f t="shared" si="61"/>
        <v>-5.2606967500584521E-5</v>
      </c>
      <c r="J188" s="10">
        <f t="shared" si="63"/>
        <v>-1050</v>
      </c>
      <c r="K188" s="33">
        <f t="shared" si="64"/>
        <v>-0.82352941176470584</v>
      </c>
      <c r="L188" s="10">
        <f t="shared" si="62"/>
        <v>-900</v>
      </c>
      <c r="M188" s="34" t="str">
        <f t="shared" si="57"/>
        <v>NON</v>
      </c>
      <c r="N188" s="36"/>
      <c r="O188" s="8"/>
    </row>
    <row r="189" spans="1:15">
      <c r="A189" s="208" t="s">
        <v>365</v>
      </c>
      <c r="B189" s="182" t="s">
        <v>145</v>
      </c>
      <c r="C189" s="183">
        <v>4356.55</v>
      </c>
      <c r="D189" s="30">
        <f t="shared" si="58"/>
        <v>-7.7422249866714065E-4</v>
      </c>
      <c r="E189" s="31" t="s">
        <v>57</v>
      </c>
      <c r="F189" s="32">
        <f t="shared" si="59"/>
        <v>-0.11764705882352944</v>
      </c>
      <c r="G189" s="10">
        <f t="shared" si="60"/>
        <v>3844.0147058823532</v>
      </c>
      <c r="H189" s="183">
        <v>2799.05</v>
      </c>
      <c r="I189" s="30">
        <f t="shared" si="61"/>
        <v>-6.5444236614449383E-4</v>
      </c>
      <c r="J189" s="10">
        <f t="shared" si="63"/>
        <v>-1557.5</v>
      </c>
      <c r="K189" s="33">
        <f t="shared" si="64"/>
        <v>-0.35750766087844738</v>
      </c>
      <c r="L189" s="10">
        <f t="shared" si="62"/>
        <v>-1044.964705882353</v>
      </c>
      <c r="M189" s="34" t="str">
        <f t="shared" si="57"/>
        <v>NON</v>
      </c>
      <c r="N189" s="28"/>
      <c r="O189" s="1"/>
    </row>
    <row r="190" spans="1:15">
      <c r="A190" s="208" t="s">
        <v>366</v>
      </c>
      <c r="B190" s="182" t="s">
        <v>74</v>
      </c>
      <c r="C190" s="183">
        <v>168000</v>
      </c>
      <c r="D190" s="30">
        <f t="shared" si="58"/>
        <v>-2.9856051181802026E-2</v>
      </c>
      <c r="E190" s="31" t="s">
        <v>57</v>
      </c>
      <c r="F190" s="32">
        <f t="shared" si="59"/>
        <v>-0.11764705882352944</v>
      </c>
      <c r="G190" s="10">
        <f t="shared" si="60"/>
        <v>148235.29411764705</v>
      </c>
      <c r="H190" s="183">
        <v>110000</v>
      </c>
      <c r="I190" s="30">
        <f t="shared" si="61"/>
        <v>-2.5718961889174656E-2</v>
      </c>
      <c r="J190" s="10">
        <f t="shared" si="63"/>
        <v>-58000</v>
      </c>
      <c r="K190" s="33">
        <f t="shared" si="64"/>
        <v>-0.34523809523809523</v>
      </c>
      <c r="L190" s="10">
        <f t="shared" si="62"/>
        <v>-38235.294117647049</v>
      </c>
      <c r="M190" s="34" t="str">
        <f t="shared" si="57"/>
        <v>OUI</v>
      </c>
      <c r="N190" s="28"/>
      <c r="O190" s="1"/>
    </row>
    <row r="191" spans="1:15">
      <c r="A191" s="208" t="s">
        <v>367</v>
      </c>
      <c r="B191" s="182" t="s">
        <v>146</v>
      </c>
      <c r="C191" s="185">
        <v>166000</v>
      </c>
      <c r="D191" s="30">
        <f t="shared" si="58"/>
        <v>-2.9500622001066287E-2</v>
      </c>
      <c r="E191" s="31"/>
      <c r="F191" s="32">
        <f t="shared" si="59"/>
        <v>0</v>
      </c>
      <c r="G191" s="10">
        <f t="shared" si="60"/>
        <v>166000</v>
      </c>
      <c r="H191" s="185">
        <v>118000</v>
      </c>
      <c r="I191" s="30">
        <f t="shared" si="61"/>
        <v>-2.7589431844750992E-2</v>
      </c>
      <c r="J191" s="10">
        <f t="shared" si="63"/>
        <v>-48000</v>
      </c>
      <c r="K191" s="33">
        <f t="shared" si="64"/>
        <v>-0.28915662650602408</v>
      </c>
      <c r="L191" s="10">
        <f t="shared" si="62"/>
        <v>-48000</v>
      </c>
      <c r="M191" s="34" t="str">
        <f t="shared" si="57"/>
        <v>OUI</v>
      </c>
      <c r="N191" s="38"/>
      <c r="O191" s="1"/>
    </row>
    <row r="192" spans="1:15">
      <c r="A192" s="208" t="s">
        <v>368</v>
      </c>
      <c r="B192" s="182" t="s">
        <v>147</v>
      </c>
      <c r="C192" s="185">
        <v>125967.58</v>
      </c>
      <c r="D192" s="30">
        <f t="shared" si="58"/>
        <v>-2.2386276879331795E-2</v>
      </c>
      <c r="E192" s="31"/>
      <c r="F192" s="32">
        <f t="shared" si="59"/>
        <v>0</v>
      </c>
      <c r="G192" s="10">
        <f t="shared" si="60"/>
        <v>125967.58</v>
      </c>
      <c r="H192" s="185">
        <v>126510.68</v>
      </c>
      <c r="I192" s="30">
        <f t="shared" si="61"/>
        <v>-2.9579303249941548E-2</v>
      </c>
      <c r="J192" s="10">
        <f t="shared" si="63"/>
        <v>543.09999999999127</v>
      </c>
      <c r="K192" s="33">
        <f t="shared" si="64"/>
        <v>4.3114267972758644E-3</v>
      </c>
      <c r="L192" s="10">
        <f t="shared" si="62"/>
        <v>543.09999999999127</v>
      </c>
      <c r="M192" s="34" t="str">
        <f t="shared" si="57"/>
        <v>NON</v>
      </c>
      <c r="N192" s="28"/>
      <c r="O192" s="1"/>
    </row>
    <row r="193" spans="1:15">
      <c r="A193" s="208" t="s">
        <v>369</v>
      </c>
      <c r="B193" s="182" t="s">
        <v>154</v>
      </c>
      <c r="C193" s="183">
        <v>70000</v>
      </c>
      <c r="D193" s="30">
        <f t="shared" si="58"/>
        <v>-1.2440021325750844E-2</v>
      </c>
      <c r="E193" s="31"/>
      <c r="F193" s="32">
        <f t="shared" si="59"/>
        <v>0</v>
      </c>
      <c r="G193" s="10">
        <f t="shared" si="60"/>
        <v>70000</v>
      </c>
      <c r="H193" s="183">
        <v>10000</v>
      </c>
      <c r="I193" s="30">
        <f t="shared" si="61"/>
        <v>-2.3380874444704231E-3</v>
      </c>
      <c r="J193" s="10">
        <f t="shared" si="63"/>
        <v>-60000</v>
      </c>
      <c r="K193" s="33">
        <f t="shared" si="64"/>
        <v>-0.8571428571428571</v>
      </c>
      <c r="L193" s="10">
        <f t="shared" si="62"/>
        <v>-60000</v>
      </c>
      <c r="M193" s="34" t="str">
        <f t="shared" si="57"/>
        <v>OUI</v>
      </c>
      <c r="N193" s="28"/>
      <c r="O193" s="1"/>
    </row>
    <row r="194" spans="1:15">
      <c r="A194" s="208" t="s">
        <v>370</v>
      </c>
      <c r="B194" s="182" t="s">
        <v>43</v>
      </c>
      <c r="C194" s="183">
        <v>3095.56</v>
      </c>
      <c r="D194" s="30">
        <f t="shared" si="58"/>
        <v>-5.5012617735916117E-4</v>
      </c>
      <c r="E194" s="31"/>
      <c r="F194" s="32">
        <f t="shared" si="59"/>
        <v>0</v>
      </c>
      <c r="G194" s="10">
        <f t="shared" si="60"/>
        <v>3095.56</v>
      </c>
      <c r="H194" s="183">
        <v>3350.1</v>
      </c>
      <c r="I194" s="30">
        <f t="shared" si="61"/>
        <v>-7.8328267477203648E-4</v>
      </c>
      <c r="J194" s="10">
        <f t="shared" si="63"/>
        <v>254.53999999999996</v>
      </c>
      <c r="K194" s="33">
        <f t="shared" si="64"/>
        <v>8.2227448345372073E-2</v>
      </c>
      <c r="L194" s="10">
        <f t="shared" si="62"/>
        <v>254.53999999999996</v>
      </c>
      <c r="M194" s="34" t="str">
        <f t="shared" si="57"/>
        <v>NON</v>
      </c>
      <c r="N194" s="28"/>
      <c r="O194" s="1"/>
    </row>
    <row r="195" spans="1:15">
      <c r="A195" s="208" t="s">
        <v>371</v>
      </c>
      <c r="B195" s="182" t="s">
        <v>149</v>
      </c>
      <c r="C195" s="183">
        <v>227.6</v>
      </c>
      <c r="D195" s="30">
        <f t="shared" si="58"/>
        <v>-4.0447840767727026E-5</v>
      </c>
      <c r="E195" s="31"/>
      <c r="F195" s="32">
        <f t="shared" si="59"/>
        <v>0</v>
      </c>
      <c r="G195" s="10">
        <f t="shared" si="60"/>
        <v>227.6</v>
      </c>
      <c r="H195" s="183">
        <v>214.3</v>
      </c>
      <c r="I195" s="30">
        <f t="shared" si="61"/>
        <v>-5.0105213935001173E-5</v>
      </c>
      <c r="J195" s="10">
        <f t="shared" si="63"/>
        <v>-13.299999999999983</v>
      </c>
      <c r="K195" s="33">
        <f t="shared" si="64"/>
        <v>-5.8435852372583405E-2</v>
      </c>
      <c r="L195" s="10">
        <f t="shared" si="62"/>
        <v>-13.299999999999983</v>
      </c>
      <c r="M195" s="34" t="str">
        <f t="shared" si="57"/>
        <v>NON</v>
      </c>
      <c r="N195" s="28"/>
      <c r="O195" s="1"/>
    </row>
    <row r="196" spans="1:15">
      <c r="A196" s="208" t="s">
        <v>372</v>
      </c>
      <c r="B196" s="182" t="s">
        <v>155</v>
      </c>
      <c r="C196" s="183">
        <v>1022.4</v>
      </c>
      <c r="D196" s="30">
        <f t="shared" si="58"/>
        <v>-1.8169539719210947E-4</v>
      </c>
      <c r="E196" s="31"/>
      <c r="F196" s="32">
        <f t="shared" si="59"/>
        <v>0</v>
      </c>
      <c r="G196" s="10">
        <f t="shared" si="60"/>
        <v>1022.4</v>
      </c>
      <c r="H196" s="183">
        <v>35109.89</v>
      </c>
      <c r="I196" s="30">
        <f t="shared" si="61"/>
        <v>-8.2089992985737662E-3</v>
      </c>
      <c r="J196" s="10">
        <f t="shared" si="63"/>
        <v>34087.49</v>
      </c>
      <c r="K196" s="33">
        <f t="shared" si="64"/>
        <v>33.340659233176837</v>
      </c>
      <c r="L196" s="10">
        <f t="shared" si="62"/>
        <v>34087.49</v>
      </c>
      <c r="M196" s="34" t="str">
        <f t="shared" ref="M196:M216" si="65">IF(ABS(L196)&gt;$J$7,"OUI","NON")</f>
        <v>OUI</v>
      </c>
      <c r="N196" s="28"/>
      <c r="O196" s="1"/>
    </row>
    <row r="197" spans="1:15">
      <c r="A197" s="208" t="s">
        <v>373</v>
      </c>
      <c r="B197" s="182" t="s">
        <v>150</v>
      </c>
      <c r="C197" s="183">
        <v>142.22</v>
      </c>
      <c r="D197" s="30">
        <f t="shared" si="58"/>
        <v>-2.5274569042118356E-5</v>
      </c>
      <c r="E197" s="31"/>
      <c r="F197" s="32">
        <f t="shared" si="59"/>
        <v>0</v>
      </c>
      <c r="G197" s="10">
        <f t="shared" si="60"/>
        <v>142.22</v>
      </c>
      <c r="H197" s="183">
        <v>199.03</v>
      </c>
      <c r="I197" s="30">
        <f t="shared" si="61"/>
        <v>-4.6534954407294832E-5</v>
      </c>
      <c r="J197" s="10">
        <f t="shared" si="63"/>
        <v>56.81</v>
      </c>
      <c r="K197" s="33">
        <f t="shared" si="64"/>
        <v>0.39945155393053017</v>
      </c>
      <c r="L197" s="10">
        <f t="shared" si="62"/>
        <v>56.81</v>
      </c>
      <c r="M197" s="34" t="str">
        <f t="shared" si="65"/>
        <v>NON</v>
      </c>
      <c r="N197" s="28"/>
      <c r="O197" s="1"/>
    </row>
    <row r="198" spans="1:15">
      <c r="A198" s="208" t="s">
        <v>374</v>
      </c>
      <c r="B198" s="182" t="s">
        <v>151</v>
      </c>
      <c r="C198" s="183">
        <v>2820.56</v>
      </c>
      <c r="D198" s="30">
        <f t="shared" si="58"/>
        <v>-5.0125466500799715E-4</v>
      </c>
      <c r="E198" s="31"/>
      <c r="F198" s="32">
        <f t="shared" si="59"/>
        <v>0</v>
      </c>
      <c r="G198" s="10">
        <f t="shared" si="60"/>
        <v>2820.56</v>
      </c>
      <c r="H198" s="183">
        <v>3413.42</v>
      </c>
      <c r="I198" s="30">
        <f t="shared" si="61"/>
        <v>-7.980874444704232E-4</v>
      </c>
      <c r="J198" s="10">
        <f t="shared" si="63"/>
        <v>592.86000000000013</v>
      </c>
      <c r="K198" s="33">
        <f t="shared" si="64"/>
        <v>0.21019230223785351</v>
      </c>
      <c r="L198" s="10">
        <f t="shared" si="62"/>
        <v>592.86000000000013</v>
      </c>
      <c r="M198" s="34" t="str">
        <f t="shared" si="65"/>
        <v>NON</v>
      </c>
      <c r="N198" s="28"/>
      <c r="O198" s="1"/>
    </row>
    <row r="199" spans="1:15">
      <c r="A199" s="208" t="s">
        <v>375</v>
      </c>
      <c r="B199" s="182" t="s">
        <v>46</v>
      </c>
      <c r="C199" s="183">
        <v>6694.59</v>
      </c>
      <c r="D199" s="30">
        <f t="shared" si="58"/>
        <v>-1.1897263195308335E-3</v>
      </c>
      <c r="E199" s="31"/>
      <c r="F199" s="32">
        <f t="shared" si="59"/>
        <v>0</v>
      </c>
      <c r="G199" s="10">
        <f t="shared" si="60"/>
        <v>6694.59</v>
      </c>
      <c r="H199" s="183">
        <v>5430.08</v>
      </c>
      <c r="I199" s="30">
        <f t="shared" si="61"/>
        <v>-1.2696001870469956E-3</v>
      </c>
      <c r="J199" s="10">
        <f t="shared" si="63"/>
        <v>-1264.5100000000002</v>
      </c>
      <c r="K199" s="33">
        <f t="shared" si="64"/>
        <v>-0.18888535369604414</v>
      </c>
      <c r="L199" s="10">
        <f t="shared" si="62"/>
        <v>-1264.5100000000002</v>
      </c>
      <c r="M199" s="34" t="str">
        <f t="shared" si="65"/>
        <v>NON</v>
      </c>
      <c r="N199" s="28"/>
      <c r="O199" s="1"/>
    </row>
    <row r="200" spans="1:15">
      <c r="A200" s="208" t="s">
        <v>376</v>
      </c>
      <c r="B200" s="182" t="s">
        <v>152</v>
      </c>
      <c r="C200" s="183">
        <v>0</v>
      </c>
      <c r="D200" s="30">
        <f t="shared" si="58"/>
        <v>0</v>
      </c>
      <c r="E200" s="31"/>
      <c r="F200" s="32">
        <f t="shared" si="59"/>
        <v>0</v>
      </c>
      <c r="G200" s="10">
        <f t="shared" si="60"/>
        <v>0</v>
      </c>
      <c r="H200" s="183">
        <v>1005.4</v>
      </c>
      <c r="I200" s="30">
        <f t="shared" si="61"/>
        <v>-2.3507131166705634E-4</v>
      </c>
      <c r="J200" s="10">
        <f t="shared" si="63"/>
        <v>1005.4</v>
      </c>
      <c r="K200" s="33">
        <f t="shared" si="64"/>
        <v>0</v>
      </c>
      <c r="L200" s="10">
        <f t="shared" si="62"/>
        <v>1005.4</v>
      </c>
      <c r="M200" s="34" t="str">
        <f t="shared" si="65"/>
        <v>NON</v>
      </c>
      <c r="N200" s="28"/>
      <c r="O200" s="1"/>
    </row>
    <row r="201" spans="1:15">
      <c r="A201" s="208" t="s">
        <v>377</v>
      </c>
      <c r="B201" s="182" t="s">
        <v>153</v>
      </c>
      <c r="C201" s="183">
        <v>7920</v>
      </c>
      <c r="D201" s="30">
        <f t="shared" si="58"/>
        <v>-1.407499555713524E-3</v>
      </c>
      <c r="E201" s="31"/>
      <c r="F201" s="32">
        <f t="shared" si="59"/>
        <v>0</v>
      </c>
      <c r="G201" s="10">
        <f t="shared" si="60"/>
        <v>7920</v>
      </c>
      <c r="H201" s="183">
        <v>8800</v>
      </c>
      <c r="I201" s="30">
        <f t="shared" si="61"/>
        <v>-2.0575169511339725E-3</v>
      </c>
      <c r="J201" s="10">
        <f t="shared" si="63"/>
        <v>880</v>
      </c>
      <c r="K201" s="33">
        <f t="shared" si="64"/>
        <v>0.1111111111111111</v>
      </c>
      <c r="L201" s="10">
        <f t="shared" si="62"/>
        <v>880</v>
      </c>
      <c r="M201" s="34" t="str">
        <f t="shared" si="65"/>
        <v>NON</v>
      </c>
      <c r="N201" s="28"/>
      <c r="O201" s="1"/>
    </row>
    <row r="202" spans="1:15">
      <c r="A202" s="208" t="s">
        <v>378</v>
      </c>
      <c r="B202" s="182" t="s">
        <v>156</v>
      </c>
      <c r="C202" s="183">
        <v>19.18</v>
      </c>
      <c r="D202" s="30">
        <f t="shared" si="58"/>
        <v>-3.4085658432557313E-6</v>
      </c>
      <c r="E202" s="31"/>
      <c r="F202" s="32">
        <f t="shared" si="59"/>
        <v>0</v>
      </c>
      <c r="G202" s="10">
        <f t="shared" si="60"/>
        <v>19.18</v>
      </c>
      <c r="H202" s="183">
        <v>33.39</v>
      </c>
      <c r="I202" s="30">
        <f t="shared" si="61"/>
        <v>-7.8068739770867426E-6</v>
      </c>
      <c r="J202" s="10">
        <f t="shared" si="63"/>
        <v>14.21</v>
      </c>
      <c r="K202" s="33">
        <f t="shared" si="64"/>
        <v>0.74087591240875916</v>
      </c>
      <c r="L202" s="10">
        <f t="shared" si="62"/>
        <v>14.21</v>
      </c>
      <c r="M202" s="34" t="str">
        <f t="shared" si="65"/>
        <v>NON</v>
      </c>
      <c r="N202" s="28"/>
      <c r="O202" s="1"/>
    </row>
    <row r="203" spans="1:15">
      <c r="A203" s="208" t="s">
        <v>379</v>
      </c>
      <c r="B203" s="182" t="s">
        <v>47</v>
      </c>
      <c r="C203" s="183">
        <v>14683.94</v>
      </c>
      <c r="D203" s="30">
        <f t="shared" si="58"/>
        <v>-2.6095503820863695E-3</v>
      </c>
      <c r="E203" s="31"/>
      <c r="F203" s="32">
        <f t="shared" si="59"/>
        <v>0</v>
      </c>
      <c r="G203" s="10">
        <f t="shared" si="60"/>
        <v>14683.94</v>
      </c>
      <c r="H203" s="183">
        <v>13654.28</v>
      </c>
      <c r="I203" s="30">
        <f t="shared" si="61"/>
        <v>-3.1924900631283611E-3</v>
      </c>
      <c r="J203" s="10">
        <f t="shared" si="63"/>
        <v>-1029.6599999999999</v>
      </c>
      <c r="K203" s="33">
        <f t="shared" si="64"/>
        <v>-7.0121506898012373E-2</v>
      </c>
      <c r="L203" s="10">
        <f t="shared" si="62"/>
        <v>-1029.6599999999999</v>
      </c>
      <c r="M203" s="34" t="str">
        <f t="shared" si="65"/>
        <v>NON</v>
      </c>
      <c r="N203" s="28"/>
      <c r="O203" s="1"/>
    </row>
    <row r="204" spans="1:15">
      <c r="A204" s="208" t="s">
        <v>380</v>
      </c>
      <c r="B204" s="182" t="s">
        <v>157</v>
      </c>
      <c r="C204" s="183">
        <v>2374.6999999999998</v>
      </c>
      <c r="D204" s="30">
        <f t="shared" si="58"/>
        <v>-4.2201883774657895E-4</v>
      </c>
      <c r="E204" s="31"/>
      <c r="F204" s="32">
        <f t="shared" si="59"/>
        <v>0</v>
      </c>
      <c r="G204" s="10">
        <f t="shared" si="60"/>
        <v>2374.6999999999998</v>
      </c>
      <c r="H204" s="183">
        <v>1255.5999999999999</v>
      </c>
      <c r="I204" s="30">
        <f t="shared" si="61"/>
        <v>-2.9357025952770629E-4</v>
      </c>
      <c r="J204" s="10">
        <f t="shared" si="63"/>
        <v>-1119.0999999999999</v>
      </c>
      <c r="K204" s="33">
        <f t="shared" si="64"/>
        <v>-0.47125952751926559</v>
      </c>
      <c r="L204" s="10">
        <f t="shared" si="62"/>
        <v>-1119.0999999999999</v>
      </c>
      <c r="M204" s="34" t="str">
        <f t="shared" si="65"/>
        <v>NON</v>
      </c>
      <c r="N204" s="28"/>
      <c r="O204" s="1"/>
    </row>
    <row r="205" spans="1:15">
      <c r="A205" s="208" t="s">
        <v>381</v>
      </c>
      <c r="B205" s="182" t="s">
        <v>44</v>
      </c>
      <c r="C205" s="183">
        <v>2966.22</v>
      </c>
      <c r="D205" s="30">
        <f t="shared" si="58"/>
        <v>-5.27140572240981E-4</v>
      </c>
      <c r="E205" s="31"/>
      <c r="F205" s="32">
        <f t="shared" si="59"/>
        <v>0</v>
      </c>
      <c r="G205" s="10">
        <f t="shared" si="60"/>
        <v>2966.22</v>
      </c>
      <c r="H205" s="183">
        <v>-121.74</v>
      </c>
      <c r="I205" s="30">
        <f t="shared" si="61"/>
        <v>2.8463876548982932E-5</v>
      </c>
      <c r="J205" s="10">
        <f t="shared" si="63"/>
        <v>-3087.9599999999996</v>
      </c>
      <c r="K205" s="33">
        <f t="shared" si="64"/>
        <v>-1.0410421344337237</v>
      </c>
      <c r="L205" s="10">
        <f t="shared" si="62"/>
        <v>-3087.9599999999996</v>
      </c>
      <c r="M205" s="34" t="str">
        <f t="shared" si="65"/>
        <v>NON</v>
      </c>
      <c r="N205" s="28"/>
      <c r="O205" s="1"/>
    </row>
    <row r="206" spans="1:15">
      <c r="A206" s="208" t="s">
        <v>382</v>
      </c>
      <c r="B206" s="182" t="s">
        <v>158</v>
      </c>
      <c r="C206" s="183">
        <v>22278.01</v>
      </c>
      <c r="D206" s="30">
        <f t="shared" si="58"/>
        <v>-3.9591274213612937E-3</v>
      </c>
      <c r="E206" s="31"/>
      <c r="F206" s="32">
        <f t="shared" si="59"/>
        <v>0</v>
      </c>
      <c r="G206" s="10">
        <f t="shared" si="60"/>
        <v>22278.01</v>
      </c>
      <c r="H206" s="183">
        <v>-19140.68</v>
      </c>
      <c r="I206" s="30">
        <f t="shared" si="61"/>
        <v>4.4752583586626137E-3</v>
      </c>
      <c r="J206" s="10">
        <f t="shared" si="63"/>
        <v>-41418.69</v>
      </c>
      <c r="K206" s="33">
        <f t="shared" si="64"/>
        <v>-1.8591736874164257</v>
      </c>
      <c r="L206" s="10">
        <f t="shared" si="62"/>
        <v>-41418.69</v>
      </c>
      <c r="M206" s="34" t="str">
        <f t="shared" si="65"/>
        <v>OUI</v>
      </c>
      <c r="N206" s="28"/>
      <c r="O206" s="1"/>
    </row>
    <row r="207" spans="1:15">
      <c r="A207" s="209" t="s">
        <v>383</v>
      </c>
      <c r="B207" s="184" t="s">
        <v>118</v>
      </c>
      <c r="C207" s="185">
        <v>-5810000</v>
      </c>
      <c r="D207" s="30">
        <f t="shared" si="58"/>
        <v>1.0325217700373202</v>
      </c>
      <c r="E207" s="31" t="s">
        <v>60</v>
      </c>
      <c r="F207" s="32">
        <f t="shared" si="59"/>
        <v>1.2325390304026351E-2</v>
      </c>
      <c r="G207" s="10">
        <f t="shared" si="60"/>
        <v>-5881610.517666393</v>
      </c>
      <c r="H207" s="185">
        <v>-4400000</v>
      </c>
      <c r="I207" s="30">
        <f t="shared" si="61"/>
        <v>1.0287584755669863</v>
      </c>
      <c r="J207" s="10">
        <f t="shared" si="63"/>
        <v>1410000</v>
      </c>
      <c r="K207" s="33">
        <f t="shared" si="64"/>
        <v>-0.24268502581755594</v>
      </c>
      <c r="L207" s="10">
        <f t="shared" si="62"/>
        <v>1481610.517666393</v>
      </c>
      <c r="M207" s="34" t="str">
        <f t="shared" si="65"/>
        <v>OUI</v>
      </c>
      <c r="N207" s="36"/>
      <c r="O207" s="1"/>
    </row>
    <row r="208" spans="1:15">
      <c r="A208" s="209" t="s">
        <v>384</v>
      </c>
      <c r="B208" s="184" t="s">
        <v>80</v>
      </c>
      <c r="C208" s="185">
        <v>183000</v>
      </c>
      <c r="D208" s="30">
        <f t="shared" si="58"/>
        <v>-3.2521770037320062E-2</v>
      </c>
      <c r="E208" s="31"/>
      <c r="F208" s="32">
        <f t="shared" si="59"/>
        <v>0</v>
      </c>
      <c r="G208" s="10">
        <f t="shared" si="60"/>
        <v>183000</v>
      </c>
      <c r="H208" s="185">
        <v>123000</v>
      </c>
      <c r="I208" s="30">
        <f t="shared" si="61"/>
        <v>-2.8758475566986207E-2</v>
      </c>
      <c r="J208" s="10">
        <f t="shared" si="63"/>
        <v>-60000</v>
      </c>
      <c r="K208" s="33">
        <f t="shared" si="64"/>
        <v>-0.32786885245901637</v>
      </c>
      <c r="L208" s="10">
        <f t="shared" si="62"/>
        <v>-60000</v>
      </c>
      <c r="M208" s="34" t="str">
        <f t="shared" si="65"/>
        <v>OUI</v>
      </c>
      <c r="N208" s="36"/>
      <c r="O208" s="8"/>
    </row>
    <row r="209" spans="1:15">
      <c r="A209" s="208" t="s">
        <v>385</v>
      </c>
      <c r="B209" s="182" t="s">
        <v>159</v>
      </c>
      <c r="C209" s="183">
        <v>-154000</v>
      </c>
      <c r="D209" s="30">
        <f t="shared" ref="D209:D231" si="66">+IFERROR(C209/$D$131,)</f>
        <v>2.7368046916651859E-2</v>
      </c>
      <c r="E209" s="31" t="s">
        <v>58</v>
      </c>
      <c r="F209" s="32">
        <f t="shared" ref="F209:F231" si="67">IFERROR(VLOOKUP(E209,$A$15:$G$18,7,FALSE),)</f>
        <v>-0.23991469699662338</v>
      </c>
      <c r="G209" s="10">
        <f t="shared" ref="G209:G231" si="68">+C209*(1+F209)</f>
        <v>-117053.13666252</v>
      </c>
      <c r="H209" s="183">
        <v>-124700</v>
      </c>
      <c r="I209" s="30">
        <f t="shared" si="61"/>
        <v>2.9155950432546176E-2</v>
      </c>
      <c r="J209" s="10">
        <f t="shared" ref="J209:J215" si="69">+IFERROR(H209-C209,)</f>
        <v>29300</v>
      </c>
      <c r="K209" s="33">
        <f t="shared" ref="K209:K215" si="70">IFERROR(J209/C209,)</f>
        <v>-0.19025974025974027</v>
      </c>
      <c r="L209" s="10">
        <f t="shared" ref="L209:L215" si="71">+H209-G209</f>
        <v>-7646.8633374799974</v>
      </c>
      <c r="M209" s="34" t="str">
        <f t="shared" si="65"/>
        <v>NON</v>
      </c>
      <c r="N209" s="28"/>
      <c r="O209" s="1"/>
    </row>
    <row r="210" spans="1:15">
      <c r="A210" s="208" t="s">
        <v>386</v>
      </c>
      <c r="B210" s="182" t="s">
        <v>18</v>
      </c>
      <c r="C210" s="183">
        <v>-14874.7</v>
      </c>
      <c r="D210" s="30">
        <f t="shared" si="66"/>
        <v>2.6434512173449443E-3</v>
      </c>
      <c r="E210" s="31"/>
      <c r="F210" s="32">
        <f t="shared" si="67"/>
        <v>0</v>
      </c>
      <c r="G210" s="10">
        <f t="shared" si="68"/>
        <v>-14874.7</v>
      </c>
      <c r="H210" s="183">
        <v>-15727.35</v>
      </c>
      <c r="I210" s="30">
        <f t="shared" si="61"/>
        <v>3.677191956979191E-3</v>
      </c>
      <c r="J210" s="10">
        <f t="shared" si="69"/>
        <v>-852.64999999999964</v>
      </c>
      <c r="K210" s="33">
        <f t="shared" si="70"/>
        <v>5.732216448062815E-2</v>
      </c>
      <c r="L210" s="10">
        <f t="shared" si="71"/>
        <v>-852.64999999999964</v>
      </c>
      <c r="M210" s="34" t="str">
        <f t="shared" si="65"/>
        <v>NON</v>
      </c>
      <c r="N210" s="28"/>
      <c r="O210" s="1"/>
    </row>
    <row r="211" spans="1:15">
      <c r="A211" s="208" t="s">
        <v>387</v>
      </c>
      <c r="B211" s="182" t="s">
        <v>19</v>
      </c>
      <c r="C211" s="183">
        <v>-15050.47</v>
      </c>
      <c r="D211" s="30">
        <f t="shared" si="66"/>
        <v>2.6746881108939045E-3</v>
      </c>
      <c r="E211" s="31"/>
      <c r="F211" s="32">
        <f t="shared" si="67"/>
        <v>0</v>
      </c>
      <c r="G211" s="10">
        <f t="shared" si="68"/>
        <v>-15050.47</v>
      </c>
      <c r="H211" s="183">
        <v>-17074.900000000001</v>
      </c>
      <c r="I211" s="30">
        <f t="shared" si="61"/>
        <v>3.9922609305588028E-3</v>
      </c>
      <c r="J211" s="10">
        <f t="shared" si="69"/>
        <v>-2024.4300000000021</v>
      </c>
      <c r="K211" s="33">
        <f t="shared" si="70"/>
        <v>0.13450942063603344</v>
      </c>
      <c r="L211" s="10">
        <f t="shared" si="71"/>
        <v>-2024.4300000000021</v>
      </c>
      <c r="M211" s="34" t="str">
        <f t="shared" si="65"/>
        <v>NON</v>
      </c>
      <c r="N211" s="28"/>
      <c r="O211" s="1"/>
    </row>
    <row r="212" spans="1:15">
      <c r="A212" s="208" t="s">
        <v>388</v>
      </c>
      <c r="B212" s="182" t="s">
        <v>45</v>
      </c>
      <c r="C212" s="183">
        <v>-240.09</v>
      </c>
      <c r="D212" s="30">
        <f t="shared" si="66"/>
        <v>4.2667496001421714E-5</v>
      </c>
      <c r="E212" s="31"/>
      <c r="F212" s="32">
        <f t="shared" si="67"/>
        <v>0</v>
      </c>
      <c r="G212" s="10">
        <f t="shared" si="68"/>
        <v>-240.09</v>
      </c>
      <c r="H212" s="183">
        <v>-287.88</v>
      </c>
      <c r="I212" s="30">
        <f t="shared" si="61"/>
        <v>6.7308861351414537E-5</v>
      </c>
      <c r="J212" s="10">
        <f t="shared" si="69"/>
        <v>-47.789999999999992</v>
      </c>
      <c r="K212" s="33">
        <f t="shared" si="70"/>
        <v>0.1990503561164563</v>
      </c>
      <c r="L212" s="10">
        <f t="shared" si="71"/>
        <v>-47.789999999999992</v>
      </c>
      <c r="M212" s="34" t="str">
        <f t="shared" si="65"/>
        <v>NON</v>
      </c>
      <c r="N212" s="28"/>
      <c r="O212" s="1"/>
    </row>
    <row r="213" spans="1:15">
      <c r="A213" s="208" t="s">
        <v>389</v>
      </c>
      <c r="B213" s="182" t="s">
        <v>156</v>
      </c>
      <c r="C213" s="183">
        <v>-24</v>
      </c>
      <c r="D213" s="30">
        <f t="shared" si="66"/>
        <v>4.2651501688288606E-6</v>
      </c>
      <c r="E213" s="31"/>
      <c r="F213" s="32">
        <f t="shared" si="67"/>
        <v>0</v>
      </c>
      <c r="G213" s="10">
        <f t="shared" si="68"/>
        <v>-24</v>
      </c>
      <c r="H213" s="183">
        <v>-15.64</v>
      </c>
      <c r="I213" s="30">
        <f t="shared" si="61"/>
        <v>3.6567687631517419E-6</v>
      </c>
      <c r="J213" s="10">
        <f t="shared" si="69"/>
        <v>8.36</v>
      </c>
      <c r="K213" s="33">
        <f t="shared" si="70"/>
        <v>-0.34833333333333333</v>
      </c>
      <c r="L213" s="10">
        <f t="shared" si="71"/>
        <v>8.36</v>
      </c>
      <c r="M213" s="34" t="str">
        <f t="shared" si="65"/>
        <v>NON</v>
      </c>
      <c r="N213" s="28"/>
      <c r="O213" s="1"/>
    </row>
    <row r="214" spans="1:15">
      <c r="A214" s="208" t="s">
        <v>390</v>
      </c>
      <c r="B214" s="182" t="s">
        <v>160</v>
      </c>
      <c r="C214" s="183">
        <v>-232.1</v>
      </c>
      <c r="D214" s="30">
        <f t="shared" si="66"/>
        <v>4.124755642438244E-5</v>
      </c>
      <c r="E214" s="31"/>
      <c r="F214" s="32">
        <f t="shared" si="67"/>
        <v>0</v>
      </c>
      <c r="G214" s="10">
        <f t="shared" si="68"/>
        <v>-232.1</v>
      </c>
      <c r="H214" s="183">
        <v>-81.42</v>
      </c>
      <c r="I214" s="30">
        <f t="shared" si="61"/>
        <v>1.9036707972878187E-5</v>
      </c>
      <c r="J214" s="10">
        <f t="shared" si="69"/>
        <v>150.68</v>
      </c>
      <c r="K214" s="33">
        <f t="shared" si="70"/>
        <v>-0.64920292977165017</v>
      </c>
      <c r="L214" s="10">
        <f t="shared" si="71"/>
        <v>150.68</v>
      </c>
      <c r="M214" s="34" t="str">
        <f t="shared" si="65"/>
        <v>NON</v>
      </c>
      <c r="N214" s="28"/>
      <c r="O214" s="1"/>
    </row>
    <row r="215" spans="1:15">
      <c r="A215" s="208" t="s">
        <v>391</v>
      </c>
      <c r="B215" s="182" t="s">
        <v>161</v>
      </c>
      <c r="C215" s="183">
        <v>-5253.66</v>
      </c>
      <c r="D215" s="30">
        <f t="shared" si="66"/>
        <v>9.3365203483205964E-4</v>
      </c>
      <c r="E215" s="31"/>
      <c r="F215" s="32">
        <f t="shared" si="67"/>
        <v>0</v>
      </c>
      <c r="G215" s="10">
        <f t="shared" si="68"/>
        <v>-5253.66</v>
      </c>
      <c r="H215" s="183">
        <v>-3621.29</v>
      </c>
      <c r="I215" s="30">
        <f t="shared" si="61"/>
        <v>8.4668926817862988E-4</v>
      </c>
      <c r="J215" s="10">
        <f t="shared" si="69"/>
        <v>1632.37</v>
      </c>
      <c r="K215" s="33">
        <f t="shared" si="70"/>
        <v>-0.31071100908699839</v>
      </c>
      <c r="L215" s="10">
        <f t="shared" si="71"/>
        <v>1632.37</v>
      </c>
      <c r="M215" s="34" t="str">
        <f t="shared" si="65"/>
        <v>NON</v>
      </c>
      <c r="N215" s="28"/>
      <c r="O215" s="1"/>
    </row>
    <row r="216" spans="1:15">
      <c r="A216" s="208"/>
      <c r="B216" s="182"/>
      <c r="C216" s="183"/>
      <c r="D216" s="30">
        <f t="shared" si="66"/>
        <v>0</v>
      </c>
      <c r="E216" s="31"/>
      <c r="F216" s="32">
        <f t="shared" si="67"/>
        <v>0</v>
      </c>
      <c r="G216" s="10">
        <f t="shared" si="68"/>
        <v>0</v>
      </c>
      <c r="H216" s="183"/>
      <c r="I216" s="30">
        <f t="shared" ref="I216:I231" si="72">+IFERROR(H216/$I$131,)</f>
        <v>0</v>
      </c>
      <c r="J216" s="10">
        <f t="shared" ref="J216:J231" si="73">+IFERROR(H216-C216,)</f>
        <v>0</v>
      </c>
      <c r="K216" s="33">
        <f t="shared" ref="K216:K231" si="74">IFERROR(J216/C216,)</f>
        <v>0</v>
      </c>
      <c r="L216" s="10">
        <f t="shared" ref="L216:L231" si="75">+H216-G216</f>
        <v>0</v>
      </c>
      <c r="M216" s="34" t="str">
        <f t="shared" si="65"/>
        <v>NON</v>
      </c>
      <c r="N216" s="28"/>
      <c r="O216" s="1"/>
    </row>
    <row r="217" spans="1:15">
      <c r="A217" s="208"/>
      <c r="B217" s="182"/>
      <c r="C217" s="183"/>
      <c r="D217" s="30">
        <f t="shared" si="66"/>
        <v>0</v>
      </c>
      <c r="E217" s="31"/>
      <c r="F217" s="32">
        <f t="shared" si="67"/>
        <v>0</v>
      </c>
      <c r="G217" s="10">
        <f t="shared" si="68"/>
        <v>0</v>
      </c>
      <c r="H217" s="183"/>
      <c r="I217" s="30">
        <f t="shared" si="72"/>
        <v>0</v>
      </c>
      <c r="J217" s="10">
        <f t="shared" si="73"/>
        <v>0</v>
      </c>
      <c r="K217" s="33">
        <f t="shared" si="74"/>
        <v>0</v>
      </c>
      <c r="L217" s="10">
        <f t="shared" si="75"/>
        <v>0</v>
      </c>
      <c r="M217" s="34" t="str">
        <f t="shared" ref="M217:M231" si="76">IF(ABS(L217)&gt;$J$7,"OUI","NON")</f>
        <v>NON</v>
      </c>
      <c r="N217" s="28"/>
      <c r="O217" s="1"/>
    </row>
    <row r="218" spans="1:15">
      <c r="A218" s="208"/>
      <c r="B218" s="182"/>
      <c r="C218" s="183"/>
      <c r="D218" s="30">
        <f t="shared" si="66"/>
        <v>0</v>
      </c>
      <c r="E218" s="31"/>
      <c r="F218" s="32">
        <f t="shared" si="67"/>
        <v>0</v>
      </c>
      <c r="G218" s="10">
        <f t="shared" si="68"/>
        <v>0</v>
      </c>
      <c r="H218" s="183"/>
      <c r="I218" s="30">
        <f t="shared" si="72"/>
        <v>0</v>
      </c>
      <c r="J218" s="10">
        <f t="shared" si="73"/>
        <v>0</v>
      </c>
      <c r="K218" s="33">
        <f t="shared" si="74"/>
        <v>0</v>
      </c>
      <c r="L218" s="10">
        <f t="shared" si="75"/>
        <v>0</v>
      </c>
      <c r="M218" s="34" t="str">
        <f t="shared" si="76"/>
        <v>NON</v>
      </c>
      <c r="N218" s="28"/>
      <c r="O218" s="1"/>
    </row>
    <row r="219" spans="1:15">
      <c r="A219" s="208"/>
      <c r="B219" s="182"/>
      <c r="C219" s="183"/>
      <c r="D219" s="30">
        <f t="shared" si="66"/>
        <v>0</v>
      </c>
      <c r="E219" s="31"/>
      <c r="F219" s="32">
        <f t="shared" si="67"/>
        <v>0</v>
      </c>
      <c r="G219" s="10">
        <f t="shared" si="68"/>
        <v>0</v>
      </c>
      <c r="H219" s="183"/>
      <c r="I219" s="30">
        <f t="shared" si="72"/>
        <v>0</v>
      </c>
      <c r="J219" s="10">
        <f t="shared" si="73"/>
        <v>0</v>
      </c>
      <c r="K219" s="33">
        <f t="shared" si="74"/>
        <v>0</v>
      </c>
      <c r="L219" s="10">
        <f t="shared" si="75"/>
        <v>0</v>
      </c>
      <c r="M219" s="34" t="str">
        <f t="shared" si="76"/>
        <v>NON</v>
      </c>
      <c r="N219" s="28"/>
      <c r="O219" s="1"/>
    </row>
    <row r="220" spans="1:15">
      <c r="A220" s="208"/>
      <c r="B220" s="182"/>
      <c r="C220" s="183"/>
      <c r="D220" s="30">
        <f t="shared" si="66"/>
        <v>0</v>
      </c>
      <c r="E220" s="31"/>
      <c r="F220" s="32">
        <f t="shared" si="67"/>
        <v>0</v>
      </c>
      <c r="G220" s="10">
        <f t="shared" si="68"/>
        <v>0</v>
      </c>
      <c r="H220" s="183"/>
      <c r="I220" s="30">
        <f t="shared" si="72"/>
        <v>0</v>
      </c>
      <c r="J220" s="10">
        <f t="shared" si="73"/>
        <v>0</v>
      </c>
      <c r="K220" s="33">
        <f t="shared" si="74"/>
        <v>0</v>
      </c>
      <c r="L220" s="10">
        <f t="shared" si="75"/>
        <v>0</v>
      </c>
      <c r="M220" s="34" t="str">
        <f t="shared" si="76"/>
        <v>NON</v>
      </c>
      <c r="N220" s="28"/>
      <c r="O220" s="1"/>
    </row>
    <row r="221" spans="1:15">
      <c r="A221" s="208"/>
      <c r="B221" s="182"/>
      <c r="C221" s="183"/>
      <c r="D221" s="30">
        <f t="shared" si="66"/>
        <v>0</v>
      </c>
      <c r="E221" s="31"/>
      <c r="F221" s="32">
        <f t="shared" si="67"/>
        <v>0</v>
      </c>
      <c r="G221" s="10">
        <f t="shared" si="68"/>
        <v>0</v>
      </c>
      <c r="H221" s="183"/>
      <c r="I221" s="30">
        <f t="shared" si="72"/>
        <v>0</v>
      </c>
      <c r="J221" s="10">
        <f t="shared" si="73"/>
        <v>0</v>
      </c>
      <c r="K221" s="33">
        <f t="shared" si="74"/>
        <v>0</v>
      </c>
      <c r="L221" s="10">
        <f t="shared" si="75"/>
        <v>0</v>
      </c>
      <c r="M221" s="34" t="str">
        <f t="shared" si="76"/>
        <v>NON</v>
      </c>
      <c r="N221" s="28"/>
      <c r="O221" s="1"/>
    </row>
    <row r="222" spans="1:15">
      <c r="A222" s="208"/>
      <c r="B222" s="182"/>
      <c r="C222" s="183"/>
      <c r="D222" s="30">
        <f t="shared" si="66"/>
        <v>0</v>
      </c>
      <c r="E222" s="31"/>
      <c r="F222" s="32">
        <f t="shared" si="67"/>
        <v>0</v>
      </c>
      <c r="G222" s="10">
        <f t="shared" si="68"/>
        <v>0</v>
      </c>
      <c r="H222" s="183"/>
      <c r="I222" s="30">
        <f t="shared" si="72"/>
        <v>0</v>
      </c>
      <c r="J222" s="10">
        <f t="shared" si="73"/>
        <v>0</v>
      </c>
      <c r="K222" s="33">
        <f t="shared" si="74"/>
        <v>0</v>
      </c>
      <c r="L222" s="10">
        <f t="shared" si="75"/>
        <v>0</v>
      </c>
      <c r="M222" s="34" t="str">
        <f t="shared" si="76"/>
        <v>NON</v>
      </c>
      <c r="N222" s="28"/>
      <c r="O222" s="1"/>
    </row>
    <row r="223" spans="1:15">
      <c r="A223" s="208"/>
      <c r="B223" s="182"/>
      <c r="C223" s="183"/>
      <c r="D223" s="30">
        <f t="shared" si="66"/>
        <v>0</v>
      </c>
      <c r="E223" s="31"/>
      <c r="F223" s="32">
        <f t="shared" si="67"/>
        <v>0</v>
      </c>
      <c r="G223" s="10">
        <f t="shared" si="68"/>
        <v>0</v>
      </c>
      <c r="H223" s="183"/>
      <c r="I223" s="30">
        <f t="shared" si="72"/>
        <v>0</v>
      </c>
      <c r="J223" s="10">
        <f t="shared" si="73"/>
        <v>0</v>
      </c>
      <c r="K223" s="33">
        <f t="shared" si="74"/>
        <v>0</v>
      </c>
      <c r="L223" s="10">
        <f t="shared" si="75"/>
        <v>0</v>
      </c>
      <c r="M223" s="34" t="str">
        <f t="shared" si="76"/>
        <v>NON</v>
      </c>
      <c r="N223" s="28"/>
      <c r="O223" s="1"/>
    </row>
    <row r="224" spans="1:15">
      <c r="A224" s="208"/>
      <c r="B224" s="182"/>
      <c r="C224" s="183"/>
      <c r="D224" s="30">
        <f t="shared" si="66"/>
        <v>0</v>
      </c>
      <c r="E224" s="31"/>
      <c r="F224" s="32">
        <f t="shared" si="67"/>
        <v>0</v>
      </c>
      <c r="G224" s="10">
        <f t="shared" si="68"/>
        <v>0</v>
      </c>
      <c r="H224" s="183"/>
      <c r="I224" s="30">
        <f t="shared" si="72"/>
        <v>0</v>
      </c>
      <c r="J224" s="10">
        <f t="shared" si="73"/>
        <v>0</v>
      </c>
      <c r="K224" s="33">
        <f t="shared" si="74"/>
        <v>0</v>
      </c>
      <c r="L224" s="10">
        <f t="shared" si="75"/>
        <v>0</v>
      </c>
      <c r="M224" s="34" t="str">
        <f t="shared" si="76"/>
        <v>NON</v>
      </c>
      <c r="N224" s="28"/>
      <c r="O224" s="1"/>
    </row>
    <row r="225" spans="1:16">
      <c r="A225" s="208"/>
      <c r="B225" s="182"/>
      <c r="C225" s="183"/>
      <c r="D225" s="30">
        <f t="shared" si="66"/>
        <v>0</v>
      </c>
      <c r="E225" s="31"/>
      <c r="F225" s="32">
        <f t="shared" si="67"/>
        <v>0</v>
      </c>
      <c r="G225" s="10">
        <f t="shared" si="68"/>
        <v>0</v>
      </c>
      <c r="H225" s="183"/>
      <c r="I225" s="30">
        <f t="shared" si="72"/>
        <v>0</v>
      </c>
      <c r="J225" s="10">
        <f t="shared" si="73"/>
        <v>0</v>
      </c>
      <c r="K225" s="33">
        <f t="shared" si="74"/>
        <v>0</v>
      </c>
      <c r="L225" s="10">
        <f t="shared" si="75"/>
        <v>0</v>
      </c>
      <c r="M225" s="34" t="str">
        <f t="shared" si="76"/>
        <v>NON</v>
      </c>
      <c r="N225" s="28"/>
      <c r="O225" s="1"/>
    </row>
    <row r="226" spans="1:16">
      <c r="A226" s="208"/>
      <c r="B226" s="182"/>
      <c r="C226" s="183"/>
      <c r="D226" s="30">
        <f t="shared" si="66"/>
        <v>0</v>
      </c>
      <c r="E226" s="31"/>
      <c r="F226" s="32">
        <f t="shared" si="67"/>
        <v>0</v>
      </c>
      <c r="G226" s="10">
        <f t="shared" si="68"/>
        <v>0</v>
      </c>
      <c r="H226" s="183"/>
      <c r="I226" s="30">
        <f t="shared" si="72"/>
        <v>0</v>
      </c>
      <c r="J226" s="10">
        <f t="shared" si="73"/>
        <v>0</v>
      </c>
      <c r="K226" s="33">
        <f t="shared" si="74"/>
        <v>0</v>
      </c>
      <c r="L226" s="10">
        <f t="shared" si="75"/>
        <v>0</v>
      </c>
      <c r="M226" s="34" t="str">
        <f t="shared" si="76"/>
        <v>NON</v>
      </c>
      <c r="N226" s="28"/>
      <c r="O226" s="1"/>
    </row>
    <row r="227" spans="1:16">
      <c r="A227" s="208"/>
      <c r="B227" s="182"/>
      <c r="C227" s="183"/>
      <c r="D227" s="30">
        <f t="shared" si="66"/>
        <v>0</v>
      </c>
      <c r="E227" s="31"/>
      <c r="F227" s="32">
        <f t="shared" si="67"/>
        <v>0</v>
      </c>
      <c r="G227" s="10">
        <f t="shared" si="68"/>
        <v>0</v>
      </c>
      <c r="H227" s="183"/>
      <c r="I227" s="30">
        <f t="shared" si="72"/>
        <v>0</v>
      </c>
      <c r="J227" s="10">
        <f t="shared" si="73"/>
        <v>0</v>
      </c>
      <c r="K227" s="33">
        <f t="shared" si="74"/>
        <v>0</v>
      </c>
      <c r="L227" s="10">
        <f t="shared" si="75"/>
        <v>0</v>
      </c>
      <c r="M227" s="34" t="str">
        <f t="shared" si="76"/>
        <v>NON</v>
      </c>
      <c r="N227" s="28"/>
      <c r="O227" s="1"/>
    </row>
    <row r="228" spans="1:16">
      <c r="A228" s="208"/>
      <c r="B228" s="182"/>
      <c r="C228" s="183"/>
      <c r="D228" s="30">
        <f t="shared" si="66"/>
        <v>0</v>
      </c>
      <c r="E228" s="31"/>
      <c r="F228" s="32">
        <f t="shared" si="67"/>
        <v>0</v>
      </c>
      <c r="G228" s="10">
        <f t="shared" si="68"/>
        <v>0</v>
      </c>
      <c r="H228" s="183"/>
      <c r="I228" s="30">
        <f t="shared" si="72"/>
        <v>0</v>
      </c>
      <c r="J228" s="10">
        <f t="shared" si="73"/>
        <v>0</v>
      </c>
      <c r="K228" s="33">
        <f t="shared" si="74"/>
        <v>0</v>
      </c>
      <c r="L228" s="10">
        <f t="shared" si="75"/>
        <v>0</v>
      </c>
      <c r="M228" s="34" t="str">
        <f t="shared" si="76"/>
        <v>NON</v>
      </c>
      <c r="N228" s="28"/>
      <c r="O228" s="1"/>
    </row>
    <row r="229" spans="1:16">
      <c r="A229" s="208"/>
      <c r="B229" s="182"/>
      <c r="C229" s="183"/>
      <c r="D229" s="30">
        <f t="shared" si="66"/>
        <v>0</v>
      </c>
      <c r="E229" s="31"/>
      <c r="F229" s="32">
        <f t="shared" si="67"/>
        <v>0</v>
      </c>
      <c r="G229" s="10">
        <f t="shared" si="68"/>
        <v>0</v>
      </c>
      <c r="H229" s="183"/>
      <c r="I229" s="30">
        <f t="shared" si="72"/>
        <v>0</v>
      </c>
      <c r="J229" s="10">
        <f t="shared" si="73"/>
        <v>0</v>
      </c>
      <c r="K229" s="33">
        <f t="shared" si="74"/>
        <v>0</v>
      </c>
      <c r="L229" s="10">
        <f t="shared" si="75"/>
        <v>0</v>
      </c>
      <c r="M229" s="34" t="str">
        <f t="shared" si="76"/>
        <v>NON</v>
      </c>
      <c r="N229" s="28"/>
      <c r="O229" s="1"/>
    </row>
    <row r="230" spans="1:16">
      <c r="A230" s="208"/>
      <c r="B230" s="182"/>
      <c r="C230" s="183"/>
      <c r="D230" s="30">
        <f t="shared" si="66"/>
        <v>0</v>
      </c>
      <c r="E230" s="31"/>
      <c r="F230" s="32">
        <f t="shared" si="67"/>
        <v>0</v>
      </c>
      <c r="G230" s="10">
        <f t="shared" si="68"/>
        <v>0</v>
      </c>
      <c r="H230" s="183"/>
      <c r="I230" s="30">
        <f t="shared" si="72"/>
        <v>0</v>
      </c>
      <c r="J230" s="10">
        <f t="shared" si="73"/>
        <v>0</v>
      </c>
      <c r="K230" s="33">
        <f t="shared" si="74"/>
        <v>0</v>
      </c>
      <c r="L230" s="10">
        <f t="shared" si="75"/>
        <v>0</v>
      </c>
      <c r="M230" s="34" t="str">
        <f t="shared" si="76"/>
        <v>NON</v>
      </c>
      <c r="N230" s="28"/>
      <c r="O230" s="1"/>
    </row>
    <row r="231" spans="1:16">
      <c r="A231" s="208"/>
      <c r="B231" s="182"/>
      <c r="C231" s="183"/>
      <c r="D231" s="30">
        <f t="shared" si="66"/>
        <v>0</v>
      </c>
      <c r="E231" s="31"/>
      <c r="F231" s="32">
        <f t="shared" si="67"/>
        <v>0</v>
      </c>
      <c r="G231" s="10">
        <f t="shared" si="68"/>
        <v>0</v>
      </c>
      <c r="H231" s="183"/>
      <c r="I231" s="30">
        <f t="shared" si="72"/>
        <v>0</v>
      </c>
      <c r="J231" s="10">
        <f t="shared" si="73"/>
        <v>0</v>
      </c>
      <c r="K231" s="33">
        <f t="shared" si="74"/>
        <v>0</v>
      </c>
      <c r="L231" s="10">
        <f t="shared" si="75"/>
        <v>0</v>
      </c>
      <c r="M231" s="34" t="str">
        <f t="shared" si="76"/>
        <v>NON</v>
      </c>
      <c r="N231" s="28"/>
      <c r="O231" s="1"/>
    </row>
    <row r="232" spans="1:16" ht="6" customHeight="1">
      <c r="A232" s="98">
        <v>0</v>
      </c>
      <c r="B232" s="19"/>
      <c r="C232" s="99"/>
      <c r="D232" s="100"/>
      <c r="E232" s="101"/>
      <c r="F232" s="102"/>
      <c r="G232" s="19"/>
      <c r="H232" s="99"/>
      <c r="I232" s="100"/>
      <c r="J232" s="103"/>
      <c r="K232" s="104"/>
      <c r="L232" s="105"/>
      <c r="M232" s="105"/>
      <c r="N232" s="106"/>
    </row>
    <row r="233" spans="1:16" ht="12.6" thickBot="1">
      <c r="A233" s="284" t="s">
        <v>77</v>
      </c>
      <c r="B233" s="284"/>
      <c r="C233" s="116">
        <f>SUM(C132:C215)</f>
        <v>509493.58000000159</v>
      </c>
      <c r="D233" s="117">
        <f>+IFERROR(C233/$D$131,)</f>
        <v>-9.0544442864759475E-2</v>
      </c>
      <c r="E233" s="118"/>
      <c r="F233" s="119">
        <f>+G233/C233-1</f>
        <v>-2.3122492604092395</v>
      </c>
      <c r="G233" s="116">
        <f>SUM(G132:G215)</f>
        <v>-668582.57353825762</v>
      </c>
      <c r="H233" s="116">
        <f>SUM(H132:H215)</f>
        <v>320928.52999999793</v>
      </c>
      <c r="I233" s="117">
        <f>+IFERROR(H233/$I$131,)</f>
        <v>-7.503589665653447E-2</v>
      </c>
      <c r="J233" s="116">
        <f>SUM(J132:J215)</f>
        <v>-188565.0500000001</v>
      </c>
      <c r="K233" s="120">
        <f>IFERROR(J233/C233,)</f>
        <v>-0.37010289707673943</v>
      </c>
      <c r="L233" s="121">
        <f>+IFERROR(J233-E233,)</f>
        <v>-188565.0500000001</v>
      </c>
      <c r="M233" s="122"/>
      <c r="N233" s="123"/>
      <c r="O233" s="29"/>
      <c r="P233" s="29"/>
    </row>
  </sheetData>
  <sheetProtection formatCells="0" formatColumns="0" formatRows="0" insertColumns="0" insertRows="0" insertHyperlinks="0" deleteColumns="0" deleteRows="0" sort="0" autoFilter="0" pivotTables="0"/>
  <autoFilter ref="A21:N233" xr:uid="{4DA7AD89-8EE4-4931-A1E5-54EE880EAC76}"/>
  <sortState xmlns:xlrd2="http://schemas.microsoft.com/office/spreadsheetml/2017/richdata2" ref="A77:O99">
    <sortCondition ref="A77"/>
  </sortState>
  <mergeCells count="16">
    <mergeCell ref="A233:B233"/>
    <mergeCell ref="H130:H131"/>
    <mergeCell ref="C130:C131"/>
    <mergeCell ref="B16:D16"/>
    <mergeCell ref="B17:D17"/>
    <mergeCell ref="B19:D19"/>
    <mergeCell ref="N34:N35"/>
    <mergeCell ref="N30:N31"/>
    <mergeCell ref="G8:H9"/>
    <mergeCell ref="A21:A22"/>
    <mergeCell ref="G1:H1"/>
    <mergeCell ref="G2:H2"/>
    <mergeCell ref="B1:D1"/>
    <mergeCell ref="B4:F4"/>
    <mergeCell ref="B13:D13"/>
    <mergeCell ref="B15:D15"/>
  </mergeCells>
  <phoneticPr fontId="9" type="noConversion"/>
  <conditionalFormatting sqref="M3:M5 N6:N9 M10:M52 M232:M1048576 M119:M216 M69:M100">
    <cfRule type="containsText" dxfId="3" priority="7" operator="containsText" text="OUI">
      <formula>NOT(ISERROR(SEARCH("OUI",M3)))</formula>
    </cfRule>
  </conditionalFormatting>
  <conditionalFormatting sqref="M217:M231">
    <cfRule type="containsText" dxfId="2" priority="3" operator="containsText" text="OUI">
      <formula>NOT(ISERROR(SEARCH("OUI",M217)))</formula>
    </cfRule>
  </conditionalFormatting>
  <conditionalFormatting sqref="M101:M118">
    <cfRule type="containsText" dxfId="1" priority="2" operator="containsText" text="OUI">
      <formula>NOT(ISERROR(SEARCH("OUI",M101)))</formula>
    </cfRule>
  </conditionalFormatting>
  <conditionalFormatting sqref="M53:M68">
    <cfRule type="containsText" dxfId="0" priority="1" operator="containsText" text="OUI">
      <formula>NOT(ISERROR(SEARCH("OUI",M53)))</formula>
    </cfRule>
  </conditionalFormatting>
  <dataValidations count="1">
    <dataValidation type="list" allowBlank="1" showInputMessage="1" showErrorMessage="1" sqref="E77:E127 E132:E232 E24:E74" xr:uid="{9EF3ACD0-F1DB-4529-9E1A-68FBED881300}">
      <formula1>$A$14:$A$18</formula1>
    </dataValidation>
  </dataValidations>
  <hyperlinks>
    <hyperlink ref="L7" location="'Ecart acceptable'!A1" display="Voir guidance" xr:uid="{CE1170BA-8E31-488C-A5D5-F8C74C98BF4F}"/>
  </hyperlinks>
  <printOptions horizontalCentered="1"/>
  <pageMargins left="0.19685039370078741" right="0.19685039370078741" top="0.19685039370078741" bottom="0.39370078740157483" header="0.19685039370078741" footer="0.19685039370078741"/>
  <pageSetup paperSize="9" scale="56" fitToHeight="0" orientation="landscape" r:id="rId1"/>
  <headerFooter>
    <oddFooter>&amp;L&amp;F_&amp;A&amp;C&amp;P:&amp;N&amp;R&amp;D</oddFooter>
  </headerFooter>
  <rowBreaks count="2" manualBreakCount="2">
    <brk id="76" max="16383" man="1"/>
    <brk id="129" max="16383" man="1"/>
  </rowBreaks>
  <ignoredErrors>
    <ignoredError sqref="E16:G16 G15 G17:G19 D8:D9"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7B5B7-C484-4D92-8975-77984168A943}">
  <sheetPr>
    <pageSetUpPr fitToPage="1"/>
  </sheetPr>
  <dimension ref="A1:AF5"/>
  <sheetViews>
    <sheetView showGridLines="0" tabSelected="1" zoomScale="70" zoomScaleNormal="70" workbookViewId="0"/>
  </sheetViews>
  <sheetFormatPr defaultRowHeight="14.4"/>
  <sheetData>
    <row r="1" spans="1:32">
      <c r="A1" s="125" t="s">
        <v>163</v>
      </c>
    </row>
    <row r="2" spans="1:32">
      <c r="A2" s="126" t="s">
        <v>164</v>
      </c>
    </row>
    <row r="3" spans="1:32">
      <c r="A3" s="130" t="s">
        <v>170</v>
      </c>
    </row>
    <row r="4" spans="1:32">
      <c r="A4" s="130"/>
    </row>
    <row r="5" spans="1:32" ht="63" customHeight="1">
      <c r="A5" s="288" t="s">
        <v>171</v>
      </c>
      <c r="B5" s="288"/>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row>
  </sheetData>
  <mergeCells count="1">
    <mergeCell ref="A5:AF5"/>
  </mergeCells>
  <hyperlinks>
    <hyperlink ref="A1" r:id="rId1" xr:uid="{3203B4B6-2816-4C64-BD5D-05887808A1A6}"/>
  </hyperlinks>
  <printOptions horizontalCentered="1"/>
  <pageMargins left="0.19685039370078741" right="0.19685039370078741" top="0.39370078740157483" bottom="0.59055118110236227" header="0.19685039370078741" footer="0.19685039370078741"/>
  <pageSetup paperSize="9" scale="49" orientation="landscape" verticalDpi="0" r:id="rId2"/>
  <headerFooter>
    <oddFooter>&amp;L&amp;F - &amp;A&amp;C&amp;P/&amp;N&amp;R&amp;D</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fbeelding xmlns="86d8d313-957f-44b4-bb66-f96f0d40e904" xsi:nil="true"/>
    <nb xmlns="86d8d313-957f-44b4-bb66-f96f0d40e9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15" ma:contentTypeDescription="Create a new document." ma:contentTypeScope="" ma:versionID="bd9e09de803e8561fea495414343f6c0">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e3ddfb716f0a08eca55f4fdb8fa32a08"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element ref="ns2:n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nb" ma:index="22" nillable="true" ma:displayName="nb" ma:format="Dropdown" ma:internalName="nb"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CE6D4F-7A58-45EE-8B76-1591FA27AFAA}">
  <ds:schemaRefs>
    <ds:schemaRef ds:uri="http://schemas.microsoft.com/office/2006/metadata/properties"/>
    <ds:schemaRef ds:uri="http://purl.org/dc/elements/1.1/"/>
    <ds:schemaRef ds:uri="http://www.w3.org/XML/1998/namespace"/>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fd897ffd-7992-4555-bfd3-83684af39e79"/>
  </ds:schemaRefs>
</ds:datastoreItem>
</file>

<file path=customXml/itemProps2.xml><?xml version="1.0" encoding="utf-8"?>
<ds:datastoreItem xmlns:ds="http://schemas.openxmlformats.org/officeDocument/2006/customXml" ds:itemID="{80FF919E-5983-4108-BB01-1C1562231130}"/>
</file>

<file path=customXml/itemProps3.xml><?xml version="1.0" encoding="utf-8"?>
<ds:datastoreItem xmlns:ds="http://schemas.openxmlformats.org/officeDocument/2006/customXml" ds:itemID="{F1491EF8-DDFC-415B-860B-F73EDDC706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vt:lpstr>
      <vt:lpstr>ISA mémo</vt:lpstr>
      <vt:lpstr>Revue analytique générale</vt:lpstr>
      <vt:lpstr>Ecart acceptable</vt:lpstr>
      <vt:lpstr>INTRO!Print_Area</vt:lpstr>
      <vt:lpstr>'Revue analytique générale'!Print_Titles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Noëlle Lucas</dc:creator>
  <cp:lastModifiedBy>Quintart Stéphanie</cp:lastModifiedBy>
  <cp:lastPrinted>2021-11-23T11:05:52Z</cp:lastPrinted>
  <dcterms:created xsi:type="dcterms:W3CDTF">2021-05-07T22:55:50Z</dcterms:created>
  <dcterms:modified xsi:type="dcterms:W3CDTF">2021-12-13T14:21:21Z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ies>
</file>