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C:\Users\HP\Documents\2. NL&amp;Co - gestion\IRE\_2020.03 Sampling (Guy)\"/>
    </mc:Choice>
  </mc:AlternateContent>
  <xr:revisionPtr revIDLastSave="0" documentId="13_ncr:1_{A6E07F24-5855-44D4-A431-B802A6D60A26}" xr6:coauthVersionLast="47" xr6:coauthVersionMax="47" xr10:uidLastSave="{00000000-0000-0000-0000-000000000000}"/>
  <bookViews>
    <workbookView xWindow="-120" yWindow="-120" windowWidth="29040" windowHeight="15720" tabRatio="659" activeTab="5" xr2:uid="{E8646F69-7181-472A-8655-604634C8F5A9}"/>
  </bookViews>
  <sheets>
    <sheet name="Intro" sheetId="8" r:id="rId1"/>
    <sheet name="ISA 530" sheetId="1" r:id="rId2"/>
    <sheet name="Méthodologie" sheetId="2" r:id="rId3"/>
    <sheet name="Population" sheetId="3" r:id="rId4"/>
    <sheet name="Key items" sheetId="5" r:id="rId5"/>
    <sheet name="Sampling" sheetId="6" r:id="rId6"/>
    <sheet name="Testing" sheetId="7" r:id="rId7"/>
    <sheet name="Erreur tolérable" sheetId="10" r:id="rId8"/>
    <sheet name="Facteur de confiance" sheetId="4" r:id="rId9"/>
    <sheet name="Méthodologie du GAO" sheetId="11" r:id="rId10"/>
    <sheet name="Sources" sheetId="9" r:id="rId11"/>
  </sheets>
  <definedNames>
    <definedName name="_xlnm._FilterDatabase" localSheetId="3" hidden="1">Population!$A$1:$G$427</definedName>
    <definedName name="_xlnm._FilterDatabase" localSheetId="5" hidden="1">Sampling!$A$1:$E$500</definedName>
    <definedName name="_xlnm._FilterDatabase" localSheetId="6" hidden="1">Testing!$A$3:$O$3</definedName>
    <definedName name="_xlnm.Print_Titles" localSheetId="3">Population!$1:$1</definedName>
    <definedName name="_xlnm.Print_Titles" localSheetId="5">Sampling!$1:$1</definedName>
    <definedName name="_xlnm.Print_Titles" localSheetId="6">Testing!$3:$3</definedName>
    <definedName name="_xlnm.Print_Area" localSheetId="7">'Erreur tolérable'!$A:$M</definedName>
    <definedName name="_xlnm.Print_Area" localSheetId="8">'Facteur de confiance'!$A:$J</definedName>
    <definedName name="_xlnm.Print_Area" localSheetId="4">'Key items'!$A:$K</definedName>
    <definedName name="_xlnm.Print_Area" localSheetId="2">Méthodologie!$A:$I</definedName>
    <definedName name="_xlnm.Print_Area" localSheetId="3">Population!$A:$I</definedName>
    <definedName name="_xlnm.Print_Area" localSheetId="5">Sampling!$A:$G</definedName>
    <definedName name="_xlnm.Print_Area" localSheetId="10">Sources!$A:$A</definedName>
    <definedName name="_xlnm.Print_Area" localSheetId="6">Testing!$A:$M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7" l="1"/>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G2" i="3" l="1"/>
  <c r="H20" i="2"/>
  <c r="C2" i="10" l="1"/>
  <c r="C1" i="10"/>
  <c r="H28" i="2"/>
  <c r="H27" i="2"/>
  <c r="H48" i="2" l="1"/>
  <c r="H47" i="2"/>
  <c r="I47" i="2" s="1"/>
  <c r="G1001" i="3"/>
  <c r="G1000" i="3"/>
  <c r="G999" i="3"/>
  <c r="G998" i="3"/>
  <c r="G997" i="3"/>
  <c r="G996" i="3"/>
  <c r="G995" i="3"/>
  <c r="G994" i="3"/>
  <c r="G993" i="3"/>
  <c r="G992" i="3"/>
  <c r="G991" i="3"/>
  <c r="G990" i="3"/>
  <c r="G989" i="3"/>
  <c r="G988" i="3"/>
  <c r="G987" i="3"/>
  <c r="G986" i="3"/>
  <c r="G985" i="3"/>
  <c r="G984" i="3"/>
  <c r="G983" i="3"/>
  <c r="G982" i="3"/>
  <c r="G981" i="3"/>
  <c r="G980" i="3"/>
  <c r="G979" i="3"/>
  <c r="G978" i="3"/>
  <c r="G977" i="3"/>
  <c r="G976" i="3"/>
  <c r="G975" i="3"/>
  <c r="G974" i="3"/>
  <c r="G973" i="3"/>
  <c r="G972" i="3"/>
  <c r="G971" i="3"/>
  <c r="G970" i="3"/>
  <c r="G969" i="3"/>
  <c r="G968" i="3"/>
  <c r="G967" i="3"/>
  <c r="G966" i="3"/>
  <c r="G965" i="3"/>
  <c r="G964" i="3"/>
  <c r="G963" i="3"/>
  <c r="G962" i="3"/>
  <c r="G961" i="3"/>
  <c r="G960" i="3"/>
  <c r="G959" i="3"/>
  <c r="G958" i="3"/>
  <c r="G957" i="3"/>
  <c r="G956" i="3"/>
  <c r="G955" i="3"/>
  <c r="G954" i="3"/>
  <c r="G953" i="3"/>
  <c r="G952" i="3"/>
  <c r="G951" i="3"/>
  <c r="G950" i="3"/>
  <c r="G949" i="3"/>
  <c r="G948" i="3"/>
  <c r="G947" i="3"/>
  <c r="G946" i="3"/>
  <c r="G945" i="3"/>
  <c r="G944" i="3"/>
  <c r="G943" i="3"/>
  <c r="G942" i="3"/>
  <c r="G941" i="3"/>
  <c r="G940" i="3"/>
  <c r="G939" i="3"/>
  <c r="G938" i="3"/>
  <c r="G937" i="3"/>
  <c r="G936" i="3"/>
  <c r="G935" i="3"/>
  <c r="G934" i="3"/>
  <c r="G933" i="3"/>
  <c r="G932" i="3"/>
  <c r="G931" i="3"/>
  <c r="G930" i="3"/>
  <c r="G929" i="3"/>
  <c r="G928" i="3"/>
  <c r="G927" i="3"/>
  <c r="G926" i="3"/>
  <c r="G925" i="3"/>
  <c r="G924" i="3"/>
  <c r="G923" i="3"/>
  <c r="G922" i="3"/>
  <c r="G921" i="3"/>
  <c r="G920" i="3"/>
  <c r="G919" i="3"/>
  <c r="G918" i="3"/>
  <c r="G917" i="3"/>
  <c r="G916" i="3"/>
  <c r="G915" i="3"/>
  <c r="G914" i="3"/>
  <c r="G913" i="3"/>
  <c r="G912" i="3"/>
  <c r="G911" i="3"/>
  <c r="G910" i="3"/>
  <c r="G909" i="3"/>
  <c r="G908" i="3"/>
  <c r="G907" i="3"/>
  <c r="G906" i="3"/>
  <c r="G905" i="3"/>
  <c r="G904" i="3"/>
  <c r="G903" i="3"/>
  <c r="G902" i="3"/>
  <c r="G901" i="3"/>
  <c r="G900" i="3"/>
  <c r="G899" i="3"/>
  <c r="G898" i="3"/>
  <c r="G897" i="3"/>
  <c r="G896" i="3"/>
  <c r="G895" i="3"/>
  <c r="G894" i="3"/>
  <c r="G893" i="3"/>
  <c r="G892" i="3"/>
  <c r="G891" i="3"/>
  <c r="G890" i="3"/>
  <c r="G889" i="3"/>
  <c r="G888" i="3"/>
  <c r="G887" i="3"/>
  <c r="G886" i="3"/>
  <c r="G885" i="3"/>
  <c r="G884" i="3"/>
  <c r="G883" i="3"/>
  <c r="G882" i="3"/>
  <c r="G881" i="3"/>
  <c r="G880" i="3"/>
  <c r="G879" i="3"/>
  <c r="G878" i="3"/>
  <c r="G877" i="3"/>
  <c r="G876" i="3"/>
  <c r="G875" i="3"/>
  <c r="G874" i="3"/>
  <c r="G873" i="3"/>
  <c r="G872" i="3"/>
  <c r="G871" i="3"/>
  <c r="G870" i="3"/>
  <c r="G869" i="3"/>
  <c r="G868" i="3"/>
  <c r="G867" i="3"/>
  <c r="G866" i="3"/>
  <c r="G865" i="3"/>
  <c r="G864" i="3"/>
  <c r="G863" i="3"/>
  <c r="G862" i="3"/>
  <c r="G861" i="3"/>
  <c r="G860" i="3"/>
  <c r="G859" i="3"/>
  <c r="G858" i="3"/>
  <c r="G857" i="3"/>
  <c r="G856" i="3"/>
  <c r="G855" i="3"/>
  <c r="G854" i="3"/>
  <c r="G853" i="3"/>
  <c r="G852" i="3"/>
  <c r="G851" i="3"/>
  <c r="G850" i="3"/>
  <c r="G849" i="3"/>
  <c r="G848" i="3"/>
  <c r="G847" i="3"/>
  <c r="G846" i="3"/>
  <c r="G845" i="3"/>
  <c r="G844" i="3"/>
  <c r="G843" i="3"/>
  <c r="G842" i="3"/>
  <c r="G841" i="3"/>
  <c r="G840" i="3"/>
  <c r="G839" i="3"/>
  <c r="G838" i="3"/>
  <c r="G837" i="3"/>
  <c r="G836" i="3"/>
  <c r="G835" i="3"/>
  <c r="G834" i="3"/>
  <c r="G833" i="3"/>
  <c r="G832" i="3"/>
  <c r="G831" i="3"/>
  <c r="G830" i="3"/>
  <c r="G829" i="3"/>
  <c r="G828" i="3"/>
  <c r="G827" i="3"/>
  <c r="G826" i="3"/>
  <c r="G825" i="3"/>
  <c r="G824" i="3"/>
  <c r="G823" i="3"/>
  <c r="G822" i="3"/>
  <c r="G821" i="3"/>
  <c r="G820" i="3"/>
  <c r="G819" i="3"/>
  <c r="G818" i="3"/>
  <c r="G817" i="3"/>
  <c r="G816" i="3"/>
  <c r="G815" i="3"/>
  <c r="G814" i="3"/>
  <c r="G813" i="3"/>
  <c r="G812" i="3"/>
  <c r="G811" i="3"/>
  <c r="G810" i="3"/>
  <c r="G809" i="3"/>
  <c r="G808" i="3"/>
  <c r="G807" i="3"/>
  <c r="G806" i="3"/>
  <c r="G805" i="3"/>
  <c r="G804" i="3"/>
  <c r="G803" i="3"/>
  <c r="G802" i="3"/>
  <c r="G801" i="3"/>
  <c r="G800" i="3"/>
  <c r="G799" i="3"/>
  <c r="G798" i="3"/>
  <c r="G797" i="3"/>
  <c r="G796" i="3"/>
  <c r="G795" i="3"/>
  <c r="G794" i="3"/>
  <c r="G793" i="3"/>
  <c r="G792" i="3"/>
  <c r="G791" i="3"/>
  <c r="G790" i="3"/>
  <c r="G789" i="3"/>
  <c r="G788" i="3"/>
  <c r="G787" i="3"/>
  <c r="G786" i="3"/>
  <c r="G785" i="3"/>
  <c r="G784" i="3"/>
  <c r="G783" i="3"/>
  <c r="G782" i="3"/>
  <c r="G781" i="3"/>
  <c r="G780" i="3"/>
  <c r="G779" i="3"/>
  <c r="G778" i="3"/>
  <c r="G777" i="3"/>
  <c r="G776" i="3"/>
  <c r="G775" i="3"/>
  <c r="G774" i="3"/>
  <c r="G773" i="3"/>
  <c r="G772" i="3"/>
  <c r="G771" i="3"/>
  <c r="G770" i="3"/>
  <c r="G769" i="3"/>
  <c r="G768" i="3"/>
  <c r="G767" i="3"/>
  <c r="G766" i="3"/>
  <c r="G765" i="3"/>
  <c r="G764" i="3"/>
  <c r="G763" i="3"/>
  <c r="G762" i="3"/>
  <c r="G761" i="3"/>
  <c r="G760" i="3"/>
  <c r="G759" i="3"/>
  <c r="G758" i="3"/>
  <c r="G757" i="3"/>
  <c r="G756" i="3"/>
  <c r="G755" i="3"/>
  <c r="G754" i="3"/>
  <c r="G753" i="3"/>
  <c r="G752" i="3"/>
  <c r="G751" i="3"/>
  <c r="G750" i="3"/>
  <c r="G749" i="3"/>
  <c r="G748" i="3"/>
  <c r="G747" i="3"/>
  <c r="G746" i="3"/>
  <c r="G745" i="3"/>
  <c r="G744" i="3"/>
  <c r="G743" i="3"/>
  <c r="G742" i="3"/>
  <c r="G741" i="3"/>
  <c r="G740" i="3"/>
  <c r="G739" i="3"/>
  <c r="G738" i="3"/>
  <c r="G737" i="3"/>
  <c r="G736" i="3"/>
  <c r="G735" i="3"/>
  <c r="G734" i="3"/>
  <c r="G733" i="3"/>
  <c r="G732" i="3"/>
  <c r="G731" i="3"/>
  <c r="G730" i="3"/>
  <c r="G729" i="3"/>
  <c r="G728" i="3"/>
  <c r="G727" i="3"/>
  <c r="G726" i="3"/>
  <c r="G725" i="3"/>
  <c r="G724" i="3"/>
  <c r="G723" i="3"/>
  <c r="G722" i="3"/>
  <c r="G721" i="3"/>
  <c r="G720" i="3"/>
  <c r="G719" i="3"/>
  <c r="G718" i="3"/>
  <c r="G717" i="3"/>
  <c r="G716" i="3"/>
  <c r="G715" i="3"/>
  <c r="G714" i="3"/>
  <c r="G713" i="3"/>
  <c r="G712" i="3"/>
  <c r="G711" i="3"/>
  <c r="G710" i="3"/>
  <c r="G709" i="3"/>
  <c r="G708" i="3"/>
  <c r="G707" i="3"/>
  <c r="G706" i="3"/>
  <c r="G705" i="3"/>
  <c r="G704" i="3"/>
  <c r="G703" i="3"/>
  <c r="G702" i="3"/>
  <c r="G701" i="3"/>
  <c r="G700" i="3"/>
  <c r="G699" i="3"/>
  <c r="G698" i="3"/>
  <c r="G697" i="3"/>
  <c r="G696" i="3"/>
  <c r="G695" i="3"/>
  <c r="G694" i="3"/>
  <c r="G693" i="3"/>
  <c r="G692" i="3"/>
  <c r="G691" i="3"/>
  <c r="G690" i="3"/>
  <c r="G689" i="3"/>
  <c r="G688" i="3"/>
  <c r="G687" i="3"/>
  <c r="G686" i="3"/>
  <c r="G685" i="3"/>
  <c r="G684" i="3"/>
  <c r="G683" i="3"/>
  <c r="G682" i="3"/>
  <c r="G681" i="3"/>
  <c r="G680" i="3"/>
  <c r="G679" i="3"/>
  <c r="G678" i="3"/>
  <c r="G677" i="3"/>
  <c r="G676" i="3"/>
  <c r="G675" i="3"/>
  <c r="G674" i="3"/>
  <c r="G673" i="3"/>
  <c r="G672" i="3"/>
  <c r="G671" i="3"/>
  <c r="G670" i="3"/>
  <c r="G669" i="3"/>
  <c r="G668" i="3"/>
  <c r="G667" i="3"/>
  <c r="G666" i="3"/>
  <c r="G665" i="3"/>
  <c r="G664" i="3"/>
  <c r="G663" i="3"/>
  <c r="G662" i="3"/>
  <c r="G661" i="3"/>
  <c r="G660" i="3"/>
  <c r="G659" i="3"/>
  <c r="G658" i="3"/>
  <c r="G657" i="3"/>
  <c r="G656" i="3"/>
  <c r="G655" i="3"/>
  <c r="G654" i="3"/>
  <c r="G653" i="3"/>
  <c r="G652" i="3"/>
  <c r="G651" i="3"/>
  <c r="G650" i="3"/>
  <c r="G649" i="3"/>
  <c r="G648" i="3"/>
  <c r="G647" i="3"/>
  <c r="G646" i="3"/>
  <c r="G645" i="3"/>
  <c r="G644" i="3"/>
  <c r="G643" i="3"/>
  <c r="G642" i="3"/>
  <c r="G641" i="3"/>
  <c r="G640" i="3"/>
  <c r="G639" i="3"/>
  <c r="G638" i="3"/>
  <c r="G637" i="3"/>
  <c r="G636" i="3"/>
  <c r="G635" i="3"/>
  <c r="G634" i="3"/>
  <c r="G633" i="3"/>
  <c r="G632" i="3"/>
  <c r="G631" i="3"/>
  <c r="G630" i="3"/>
  <c r="G629" i="3"/>
  <c r="G628" i="3"/>
  <c r="G627" i="3"/>
  <c r="G626" i="3"/>
  <c r="G625" i="3"/>
  <c r="G624" i="3"/>
  <c r="G623" i="3"/>
  <c r="G622" i="3"/>
  <c r="G621" i="3"/>
  <c r="G620" i="3"/>
  <c r="G619" i="3"/>
  <c r="G618" i="3"/>
  <c r="G617" i="3"/>
  <c r="G616" i="3"/>
  <c r="G615" i="3"/>
  <c r="G614" i="3"/>
  <c r="G613" i="3"/>
  <c r="G612" i="3"/>
  <c r="G611" i="3"/>
  <c r="G610" i="3"/>
  <c r="G609" i="3"/>
  <c r="G608" i="3"/>
  <c r="G607" i="3"/>
  <c r="G606" i="3"/>
  <c r="G605" i="3"/>
  <c r="G604" i="3"/>
  <c r="G603" i="3"/>
  <c r="G602" i="3"/>
  <c r="G601" i="3"/>
  <c r="G600" i="3"/>
  <c r="G599" i="3"/>
  <c r="G598" i="3"/>
  <c r="G597" i="3"/>
  <c r="G596" i="3"/>
  <c r="G595" i="3"/>
  <c r="G594" i="3"/>
  <c r="G593" i="3"/>
  <c r="G592" i="3"/>
  <c r="G591" i="3"/>
  <c r="G590" i="3"/>
  <c r="G589" i="3"/>
  <c r="G588" i="3"/>
  <c r="G587" i="3"/>
  <c r="G586" i="3"/>
  <c r="G585" i="3"/>
  <c r="G584" i="3"/>
  <c r="G583" i="3"/>
  <c r="G582" i="3"/>
  <c r="G581" i="3"/>
  <c r="G580" i="3"/>
  <c r="G579" i="3"/>
  <c r="G578" i="3"/>
  <c r="G577" i="3"/>
  <c r="G576" i="3"/>
  <c r="G575" i="3"/>
  <c r="G574" i="3"/>
  <c r="G573" i="3"/>
  <c r="G572" i="3"/>
  <c r="G571" i="3"/>
  <c r="G570" i="3"/>
  <c r="G569" i="3"/>
  <c r="G568" i="3"/>
  <c r="G567" i="3"/>
  <c r="G566" i="3"/>
  <c r="G565" i="3"/>
  <c r="G564" i="3"/>
  <c r="G563" i="3"/>
  <c r="G562" i="3"/>
  <c r="G561" i="3"/>
  <c r="G560" i="3"/>
  <c r="G559" i="3"/>
  <c r="G558" i="3"/>
  <c r="G557" i="3"/>
  <c r="G556" i="3"/>
  <c r="G555" i="3"/>
  <c r="G554" i="3"/>
  <c r="G553" i="3"/>
  <c r="G552" i="3"/>
  <c r="G551" i="3"/>
  <c r="G550" i="3"/>
  <c r="G549" i="3"/>
  <c r="G548" i="3"/>
  <c r="G547" i="3"/>
  <c r="G546" i="3"/>
  <c r="G545" i="3"/>
  <c r="G544" i="3"/>
  <c r="G543" i="3"/>
  <c r="G542" i="3"/>
  <c r="G541" i="3"/>
  <c r="G540" i="3"/>
  <c r="G539" i="3"/>
  <c r="G538" i="3"/>
  <c r="G537" i="3"/>
  <c r="G536" i="3"/>
  <c r="G535" i="3"/>
  <c r="G534" i="3"/>
  <c r="G533" i="3"/>
  <c r="G532" i="3"/>
  <c r="G531" i="3"/>
  <c r="G530" i="3"/>
  <c r="G529" i="3"/>
  <c r="G528" i="3"/>
  <c r="G527" i="3"/>
  <c r="G526" i="3"/>
  <c r="G525" i="3"/>
  <c r="G524" i="3"/>
  <c r="G523" i="3"/>
  <c r="G522" i="3"/>
  <c r="G521" i="3"/>
  <c r="G520" i="3"/>
  <c r="G519" i="3"/>
  <c r="G518" i="3"/>
  <c r="G517" i="3"/>
  <c r="G516" i="3"/>
  <c r="G515" i="3"/>
  <c r="G514" i="3"/>
  <c r="G513" i="3"/>
  <c r="G512" i="3"/>
  <c r="G511" i="3"/>
  <c r="G510" i="3"/>
  <c r="G509" i="3"/>
  <c r="G508" i="3"/>
  <c r="G507" i="3"/>
  <c r="G506" i="3"/>
  <c r="G505" i="3"/>
  <c r="G504" i="3"/>
  <c r="G503" i="3"/>
  <c r="G502" i="3"/>
  <c r="G501" i="3"/>
  <c r="G500" i="3"/>
  <c r="G499" i="3"/>
  <c r="G498" i="3"/>
  <c r="G497" i="3"/>
  <c r="G496" i="3"/>
  <c r="G495" i="3"/>
  <c r="G494" i="3"/>
  <c r="G493" i="3"/>
  <c r="G492" i="3"/>
  <c r="G491" i="3"/>
  <c r="G490" i="3"/>
  <c r="G489" i="3"/>
  <c r="G488" i="3"/>
  <c r="G487" i="3"/>
  <c r="G486" i="3"/>
  <c r="G485" i="3"/>
  <c r="G484" i="3"/>
  <c r="G483" i="3"/>
  <c r="G482" i="3"/>
  <c r="G481" i="3"/>
  <c r="G480" i="3"/>
  <c r="G479" i="3"/>
  <c r="G478" i="3"/>
  <c r="G477" i="3"/>
  <c r="G476" i="3"/>
  <c r="G475" i="3"/>
  <c r="G474" i="3"/>
  <c r="G473" i="3"/>
  <c r="G472" i="3"/>
  <c r="G471" i="3"/>
  <c r="G470" i="3"/>
  <c r="G469" i="3"/>
  <c r="G468" i="3"/>
  <c r="G467" i="3"/>
  <c r="G466" i="3"/>
  <c r="G465" i="3"/>
  <c r="G464" i="3"/>
  <c r="G463" i="3"/>
  <c r="G462" i="3"/>
  <c r="G461" i="3"/>
  <c r="G460" i="3"/>
  <c r="G459" i="3"/>
  <c r="G458" i="3"/>
  <c r="G457" i="3"/>
  <c r="G456" i="3"/>
  <c r="G455" i="3"/>
  <c r="G454" i="3"/>
  <c r="G453" i="3"/>
  <c r="G452" i="3"/>
  <c r="G451" i="3"/>
  <c r="G450" i="3"/>
  <c r="G449" i="3"/>
  <c r="G448" i="3"/>
  <c r="G447" i="3"/>
  <c r="G446" i="3"/>
  <c r="G445" i="3"/>
  <c r="G444" i="3"/>
  <c r="G443" i="3"/>
  <c r="G442" i="3"/>
  <c r="G441" i="3"/>
  <c r="G440" i="3"/>
  <c r="G439" i="3"/>
  <c r="G438" i="3"/>
  <c r="G437" i="3"/>
  <c r="G436" i="3"/>
  <c r="G435" i="3"/>
  <c r="G434" i="3"/>
  <c r="G433" i="3"/>
  <c r="G432" i="3"/>
  <c r="G431" i="3"/>
  <c r="G430" i="3"/>
  <c r="G429" i="3"/>
  <c r="G428" i="3"/>
  <c r="G427" i="3"/>
  <c r="G426" i="3"/>
  <c r="G425" i="3"/>
  <c r="G424" i="3"/>
  <c r="G423" i="3"/>
  <c r="G422" i="3"/>
  <c r="G421" i="3"/>
  <c r="G420" i="3"/>
  <c r="G419" i="3"/>
  <c r="G418" i="3"/>
  <c r="G417" i="3"/>
  <c r="G416" i="3"/>
  <c r="G415" i="3"/>
  <c r="G414" i="3"/>
  <c r="G413" i="3"/>
  <c r="G412" i="3"/>
  <c r="G411" i="3"/>
  <c r="G410" i="3"/>
  <c r="G409" i="3"/>
  <c r="G408" i="3"/>
  <c r="G407" i="3"/>
  <c r="G406" i="3"/>
  <c r="G405" i="3"/>
  <c r="G404" i="3"/>
  <c r="G403" i="3"/>
  <c r="G402" i="3"/>
  <c r="G401" i="3"/>
  <c r="G400" i="3"/>
  <c r="G399" i="3"/>
  <c r="G398" i="3"/>
  <c r="G397" i="3"/>
  <c r="G396" i="3"/>
  <c r="G395" i="3"/>
  <c r="G394" i="3"/>
  <c r="G393" i="3"/>
  <c r="G392" i="3"/>
  <c r="G391" i="3"/>
  <c r="G390" i="3"/>
  <c r="G389" i="3"/>
  <c r="G388" i="3"/>
  <c r="G387" i="3"/>
  <c r="G386" i="3"/>
  <c r="G385" i="3"/>
  <c r="G384" i="3"/>
  <c r="G383" i="3"/>
  <c r="G382" i="3"/>
  <c r="G381" i="3"/>
  <c r="G380" i="3"/>
  <c r="G379" i="3"/>
  <c r="G378" i="3"/>
  <c r="G377" i="3"/>
  <c r="G376" i="3"/>
  <c r="G375" i="3"/>
  <c r="G374" i="3"/>
  <c r="G373" i="3"/>
  <c r="G372" i="3"/>
  <c r="G371" i="3"/>
  <c r="G370" i="3"/>
  <c r="G369" i="3"/>
  <c r="G368" i="3"/>
  <c r="G367" i="3"/>
  <c r="G366" i="3"/>
  <c r="G365" i="3"/>
  <c r="G364" i="3"/>
  <c r="G363" i="3"/>
  <c r="G362" i="3"/>
  <c r="G361" i="3"/>
  <c r="G360" i="3"/>
  <c r="G359" i="3"/>
  <c r="G358" i="3"/>
  <c r="G357" i="3"/>
  <c r="G356" i="3"/>
  <c r="G355" i="3"/>
  <c r="G354" i="3"/>
  <c r="G353" i="3"/>
  <c r="G352" i="3"/>
  <c r="G351" i="3"/>
  <c r="G350" i="3"/>
  <c r="G349" i="3"/>
  <c r="G348" i="3"/>
  <c r="G347" i="3"/>
  <c r="G346" i="3"/>
  <c r="G345" i="3"/>
  <c r="G344" i="3"/>
  <c r="G343" i="3"/>
  <c r="G342" i="3"/>
  <c r="G341" i="3"/>
  <c r="G340" i="3"/>
  <c r="G339" i="3"/>
  <c r="G338" i="3"/>
  <c r="G337" i="3"/>
  <c r="G336" i="3"/>
  <c r="G335" i="3"/>
  <c r="G334" i="3"/>
  <c r="G333" i="3"/>
  <c r="G332" i="3"/>
  <c r="G331" i="3"/>
  <c r="G330" i="3"/>
  <c r="G329" i="3"/>
  <c r="G328" i="3"/>
  <c r="G327" i="3"/>
  <c r="G326" i="3"/>
  <c r="G325" i="3"/>
  <c r="G324" i="3"/>
  <c r="G323" i="3"/>
  <c r="G322" i="3"/>
  <c r="G321" i="3"/>
  <c r="G320" i="3"/>
  <c r="G319" i="3"/>
  <c r="G318" i="3"/>
  <c r="G317" i="3"/>
  <c r="G316" i="3"/>
  <c r="G315" i="3"/>
  <c r="G314" i="3"/>
  <c r="G313" i="3"/>
  <c r="G312" i="3"/>
  <c r="G311" i="3"/>
  <c r="G310" i="3"/>
  <c r="G309" i="3"/>
  <c r="G308" i="3"/>
  <c r="G307" i="3"/>
  <c r="G306" i="3"/>
  <c r="G305" i="3"/>
  <c r="G304" i="3"/>
  <c r="G303" i="3"/>
  <c r="G302" i="3"/>
  <c r="G301" i="3"/>
  <c r="G300" i="3"/>
  <c r="G299" i="3"/>
  <c r="G298" i="3"/>
  <c r="G297" i="3"/>
  <c r="G296" i="3"/>
  <c r="G295" i="3"/>
  <c r="G294" i="3"/>
  <c r="G293" i="3"/>
  <c r="G292" i="3"/>
  <c r="G291" i="3"/>
  <c r="G290" i="3"/>
  <c r="G289" i="3"/>
  <c r="G288" i="3"/>
  <c r="G287" i="3"/>
  <c r="G286" i="3"/>
  <c r="G285" i="3"/>
  <c r="G284" i="3"/>
  <c r="G283" i="3"/>
  <c r="G282" i="3"/>
  <c r="G281" i="3"/>
  <c r="G280" i="3"/>
  <c r="G279" i="3"/>
  <c r="G278" i="3"/>
  <c r="G277" i="3"/>
  <c r="G276" i="3"/>
  <c r="G275" i="3"/>
  <c r="G274" i="3"/>
  <c r="G273" i="3"/>
  <c r="G272" i="3"/>
  <c r="G271" i="3"/>
  <c r="G270" i="3"/>
  <c r="G269" i="3"/>
  <c r="G268" i="3"/>
  <c r="G267" i="3"/>
  <c r="G266" i="3"/>
  <c r="G265" i="3"/>
  <c r="G264" i="3"/>
  <c r="G263" i="3"/>
  <c r="G262" i="3"/>
  <c r="G261" i="3"/>
  <c r="G260" i="3"/>
  <c r="G259" i="3"/>
  <c r="G258" i="3"/>
  <c r="G257" i="3"/>
  <c r="G256" i="3"/>
  <c r="G255" i="3"/>
  <c r="G254" i="3"/>
  <c r="G253" i="3"/>
  <c r="G252" i="3"/>
  <c r="G251" i="3"/>
  <c r="G250" i="3"/>
  <c r="G249" i="3"/>
  <c r="G248" i="3"/>
  <c r="G247" i="3"/>
  <c r="G246" i="3"/>
  <c r="G245" i="3"/>
  <c r="G244" i="3"/>
  <c r="G243" i="3"/>
  <c r="G242" i="3"/>
  <c r="G241" i="3"/>
  <c r="G240" i="3"/>
  <c r="G239" i="3"/>
  <c r="G238" i="3"/>
  <c r="G237" i="3"/>
  <c r="G236" i="3"/>
  <c r="G235" i="3"/>
  <c r="G234" i="3"/>
  <c r="G233" i="3"/>
  <c r="G232" i="3"/>
  <c r="G231" i="3"/>
  <c r="G230" i="3"/>
  <c r="G229" i="3"/>
  <c r="G228" i="3"/>
  <c r="G227" i="3"/>
  <c r="G226" i="3"/>
  <c r="G225" i="3"/>
  <c r="G224" i="3"/>
  <c r="G223" i="3"/>
  <c r="G222" i="3"/>
  <c r="G221" i="3"/>
  <c r="G220" i="3"/>
  <c r="G219" i="3"/>
  <c r="G218" i="3"/>
  <c r="G217" i="3"/>
  <c r="G216" i="3"/>
  <c r="G215" i="3"/>
  <c r="G214" i="3"/>
  <c r="G213" i="3"/>
  <c r="G212" i="3"/>
  <c r="G211" i="3"/>
  <c r="G210" i="3"/>
  <c r="G209" i="3"/>
  <c r="G208" i="3"/>
  <c r="G207" i="3"/>
  <c r="G206" i="3"/>
  <c r="G205" i="3"/>
  <c r="G204" i="3"/>
  <c r="G203" i="3"/>
  <c r="G202" i="3"/>
  <c r="G201" i="3"/>
  <c r="G200" i="3"/>
  <c r="G199" i="3"/>
  <c r="G198" i="3"/>
  <c r="G197" i="3"/>
  <c r="G196" i="3"/>
  <c r="G195" i="3"/>
  <c r="G194" i="3"/>
  <c r="G193" i="3"/>
  <c r="G192" i="3"/>
  <c r="G191" i="3"/>
  <c r="G190" i="3"/>
  <c r="G189" i="3"/>
  <c r="G188" i="3"/>
  <c r="G187" i="3"/>
  <c r="G186" i="3"/>
  <c r="G185" i="3"/>
  <c r="G184" i="3"/>
  <c r="G183" i="3"/>
  <c r="G182" i="3"/>
  <c r="G181" i="3"/>
  <c r="G180" i="3"/>
  <c r="G179" i="3"/>
  <c r="G178" i="3"/>
  <c r="G177" i="3"/>
  <c r="G176" i="3"/>
  <c r="G175" i="3"/>
  <c r="G174" i="3"/>
  <c r="G173" i="3"/>
  <c r="G172" i="3"/>
  <c r="G171" i="3"/>
  <c r="G170" i="3"/>
  <c r="G169" i="3"/>
  <c r="G168" i="3"/>
  <c r="G167" i="3"/>
  <c r="G166" i="3"/>
  <c r="G165" i="3"/>
  <c r="G164" i="3"/>
  <c r="G163" i="3"/>
  <c r="G162" i="3"/>
  <c r="G161" i="3"/>
  <c r="G160" i="3"/>
  <c r="G159" i="3"/>
  <c r="G158" i="3"/>
  <c r="G157" i="3"/>
  <c r="G156" i="3"/>
  <c r="G155" i="3"/>
  <c r="G154" i="3"/>
  <c r="G153" i="3"/>
  <c r="G152" i="3"/>
  <c r="G151" i="3"/>
  <c r="G150" i="3"/>
  <c r="G149" i="3"/>
  <c r="G148"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G3" i="3"/>
  <c r="H38" i="2"/>
  <c r="B106" i="2"/>
  <c r="O41" i="10"/>
  <c r="H21" i="5"/>
  <c r="H20" i="5"/>
  <c r="J9" i="10"/>
  <c r="H49" i="2" l="1"/>
  <c r="H1" i="3"/>
  <c r="H24" i="5"/>
  <c r="D1" i="3" l="1"/>
  <c r="E1" i="5"/>
  <c r="H25" i="5" s="1"/>
  <c r="H37" i="2" l="1"/>
  <c r="H39" i="2" s="1"/>
  <c r="H21" i="2" l="1"/>
  <c r="I48" i="2" s="1"/>
  <c r="H22" i="2" l="1"/>
  <c r="O30" i="10"/>
  <c r="O28" i="10"/>
  <c r="J26" i="10"/>
  <c r="J25" i="10"/>
  <c r="J24" i="10"/>
  <c r="J23" i="10"/>
  <c r="J22" i="10"/>
  <c r="J10" i="10"/>
  <c r="I41" i="10"/>
  <c r="H26" i="2" s="1"/>
  <c r="J28" i="4" l="1"/>
  <c r="H53" i="2" s="1"/>
  <c r="H54" i="2" s="1"/>
  <c r="I28" i="4"/>
  <c r="F2" i="7"/>
  <c r="C2" i="7"/>
  <c r="H60" i="2" s="1"/>
  <c r="L29" i="7" l="1"/>
  <c r="L30" i="7"/>
  <c r="L31" i="7"/>
  <c r="L32" i="7"/>
  <c r="L33" i="7"/>
  <c r="L34" i="7"/>
  <c r="L35" i="7"/>
  <c r="L36" i="7"/>
  <c r="L37" i="7"/>
  <c r="L38" i="7"/>
  <c r="L39" i="7"/>
  <c r="L40" i="7"/>
  <c r="L41" i="7"/>
  <c r="L42" i="7"/>
  <c r="L43" i="7"/>
  <c r="L44" i="7"/>
  <c r="L45" i="7"/>
  <c r="L46" i="7"/>
  <c r="L47" i="7"/>
  <c r="L48" i="7"/>
  <c r="L49" i="7"/>
  <c r="L50" i="7"/>
  <c r="L51" i="7"/>
  <c r="L52" i="7"/>
  <c r="L53" i="7"/>
  <c r="I50" i="7" l="1"/>
  <c r="I34" i="7"/>
  <c r="I40" i="7"/>
  <c r="I49" i="7"/>
  <c r="I47" i="7"/>
  <c r="I45" i="7"/>
  <c r="I33" i="7"/>
  <c r="I52" i="7"/>
  <c r="I37" i="7"/>
  <c r="I44" i="7"/>
  <c r="I32" i="7"/>
  <c r="I39" i="7"/>
  <c r="I35" i="7"/>
  <c r="I43" i="7"/>
  <c r="I31" i="7"/>
  <c r="I38" i="7"/>
  <c r="I48" i="7"/>
  <c r="I46" i="7"/>
  <c r="I42" i="7"/>
  <c r="I30" i="7"/>
  <c r="I51" i="7"/>
  <c r="I36" i="7"/>
  <c r="I53" i="7"/>
  <c r="I41" i="7"/>
  <c r="I29" i="7"/>
  <c r="L5" i="7"/>
  <c r="L6" i="7"/>
  <c r="L7" i="7"/>
  <c r="L8" i="7"/>
  <c r="L9" i="7"/>
  <c r="L10" i="7"/>
  <c r="L11" i="7"/>
  <c r="L12" i="7"/>
  <c r="L13" i="7"/>
  <c r="L14" i="7"/>
  <c r="L16" i="7"/>
  <c r="L17" i="7"/>
  <c r="L18" i="7"/>
  <c r="L19" i="7"/>
  <c r="L20" i="7"/>
  <c r="L21" i="7"/>
  <c r="L23" i="7"/>
  <c r="L24" i="7"/>
  <c r="L25" i="7"/>
  <c r="L26" i="7"/>
  <c r="L27" i="7"/>
  <c r="L28" i="7"/>
  <c r="H4" i="7"/>
  <c r="L4" i="7" s="1"/>
  <c r="D3" i="6"/>
  <c r="E3" i="6" s="1"/>
  <c r="I9" i="7" l="1"/>
  <c r="I14" i="7"/>
  <c r="I13" i="7"/>
  <c r="I20" i="7"/>
  <c r="I8" i="7"/>
  <c r="I25" i="7"/>
  <c r="I10" i="7"/>
  <c r="I19" i="7"/>
  <c r="I7" i="7"/>
  <c r="I18" i="7"/>
  <c r="I6" i="7"/>
  <c r="I26" i="7"/>
  <c r="I24" i="7"/>
  <c r="I17" i="7"/>
  <c r="I5" i="7"/>
  <c r="I28" i="7"/>
  <c r="I16" i="7"/>
  <c r="I12" i="7"/>
  <c r="I23" i="7"/>
  <c r="I21" i="7"/>
  <c r="I27" i="7"/>
  <c r="J15" i="7"/>
  <c r="I15" i="7"/>
  <c r="I11" i="7"/>
  <c r="I22" i="7"/>
  <c r="J22" i="7"/>
  <c r="I4" i="7"/>
  <c r="I1" i="7" s="1"/>
  <c r="H1" i="7"/>
  <c r="H2" i="7"/>
  <c r="I2" i="7"/>
  <c r="D4" i="6"/>
  <c r="D5" i="6" s="1"/>
  <c r="D6" i="6" s="1"/>
  <c r="D7" i="6" s="1"/>
  <c r="D8" i="6" s="1"/>
  <c r="D9" i="6" s="1"/>
  <c r="D10" i="6" s="1"/>
  <c r="D11" i="6" s="1"/>
  <c r="D12" i="6" s="1"/>
  <c r="D13" i="6" s="1"/>
  <c r="D14" i="6" s="1"/>
  <c r="D15" i="6" s="1"/>
  <c r="D16" i="6" s="1"/>
  <c r="D17" i="6" s="1"/>
  <c r="D18" i="6" s="1"/>
  <c r="D19" i="6" s="1"/>
  <c r="D20" i="6" s="1"/>
  <c r="D21" i="6" s="1"/>
  <c r="D22" i="6" s="1"/>
  <c r="D23" i="6" s="1"/>
  <c r="D24" i="6" s="1"/>
  <c r="D25" i="6" s="1"/>
  <c r="D26" i="6" s="1"/>
  <c r="D27" i="6" s="1"/>
  <c r="D28" i="6" s="1"/>
  <c r="D29" i="6" s="1"/>
  <c r="D30" i="6" s="1"/>
  <c r="D31" i="6" s="1"/>
  <c r="D32" i="6" s="1"/>
  <c r="D33" i="6" s="1"/>
  <c r="D34" i="6" s="1"/>
  <c r="D35" i="6" s="1"/>
  <c r="D36" i="6" s="1"/>
  <c r="D37" i="6" s="1"/>
  <c r="D38" i="6" s="1"/>
  <c r="D39" i="6" s="1"/>
  <c r="D40" i="6" s="1"/>
  <c r="D41" i="6" s="1"/>
  <c r="D42" i="6" s="1"/>
  <c r="D43" i="6" s="1"/>
  <c r="D44" i="6" s="1"/>
  <c r="D45" i="6" s="1"/>
  <c r="D46" i="6" s="1"/>
  <c r="D47" i="6" s="1"/>
  <c r="D48" i="6" s="1"/>
  <c r="D49" i="6" s="1"/>
  <c r="D50" i="6" s="1"/>
  <c r="D51" i="6" s="1"/>
  <c r="D52" i="6" s="1"/>
  <c r="D53" i="6" s="1"/>
  <c r="D54" i="6" s="1"/>
  <c r="D55" i="6" s="1"/>
  <c r="D56" i="6" s="1"/>
  <c r="D57" i="6" s="1"/>
  <c r="D58" i="6" s="1"/>
  <c r="D59" i="6" s="1"/>
  <c r="D60" i="6" s="1"/>
  <c r="D61" i="6" s="1"/>
  <c r="D62" i="6" s="1"/>
  <c r="D63" i="6" s="1"/>
  <c r="D64" i="6" s="1"/>
  <c r="D65" i="6" s="1"/>
  <c r="D66" i="6" s="1"/>
  <c r="D67" i="6" s="1"/>
  <c r="D68" i="6" s="1"/>
  <c r="D69" i="6" s="1"/>
  <c r="D70" i="6" s="1"/>
  <c r="D71" i="6" s="1"/>
  <c r="D72" i="6" s="1"/>
  <c r="D73" i="6" s="1"/>
  <c r="D74" i="6" s="1"/>
  <c r="D75" i="6" s="1"/>
  <c r="D76" i="6" s="1"/>
  <c r="D77" i="6" s="1"/>
  <c r="D78" i="6" s="1"/>
  <c r="D79" i="6" s="1"/>
  <c r="D80" i="6" s="1"/>
  <c r="D81" i="6" s="1"/>
  <c r="D82" i="6" s="1"/>
  <c r="D83" i="6" s="1"/>
  <c r="D84" i="6" s="1"/>
  <c r="D85" i="6" s="1"/>
  <c r="D86" i="6" s="1"/>
  <c r="D87" i="6" s="1"/>
  <c r="D88" i="6" s="1"/>
  <c r="D89" i="6" s="1"/>
  <c r="D90" i="6" s="1"/>
  <c r="D91" i="6" s="1"/>
  <c r="D92" i="6" s="1"/>
  <c r="D93" i="6" s="1"/>
  <c r="D94" i="6" s="1"/>
  <c r="D95" i="6" s="1"/>
  <c r="D96" i="6" s="1"/>
  <c r="D97" i="6" s="1"/>
  <c r="D98" i="6" s="1"/>
  <c r="D99" i="6" s="1"/>
  <c r="D100" i="6" s="1"/>
  <c r="D101" i="6" s="1"/>
  <c r="D102" i="6" s="1"/>
  <c r="D103" i="6" s="1"/>
  <c r="D104" i="6" s="1"/>
  <c r="D105" i="6" s="1"/>
  <c r="D106" i="6" s="1"/>
  <c r="D107" i="6" s="1"/>
  <c r="D108" i="6" s="1"/>
  <c r="D109" i="6" s="1"/>
  <c r="D110" i="6" s="1"/>
  <c r="D111" i="6" s="1"/>
  <c r="D112" i="6" s="1"/>
  <c r="D113" i="6" s="1"/>
  <c r="D114" i="6" s="1"/>
  <c r="D115" i="6" s="1"/>
  <c r="D116" i="6" s="1"/>
  <c r="D117" i="6" s="1"/>
  <c r="D118" i="6" s="1"/>
  <c r="D119" i="6" s="1"/>
  <c r="D120" i="6" s="1"/>
  <c r="D121" i="6" s="1"/>
  <c r="D122" i="6" s="1"/>
  <c r="D123" i="6" s="1"/>
  <c r="D124" i="6" s="1"/>
  <c r="D125" i="6" s="1"/>
  <c r="D126" i="6" s="1"/>
  <c r="D127" i="6" s="1"/>
  <c r="D128" i="6" s="1"/>
  <c r="D129" i="6" s="1"/>
  <c r="D130" i="6" s="1"/>
  <c r="D131" i="6" s="1"/>
  <c r="D132" i="6" s="1"/>
  <c r="D133" i="6" s="1"/>
  <c r="D134" i="6" s="1"/>
  <c r="D135" i="6" s="1"/>
  <c r="D136" i="6" s="1"/>
  <c r="D137" i="6" s="1"/>
  <c r="D138" i="6" s="1"/>
  <c r="D139" i="6" s="1"/>
  <c r="D140" i="6" s="1"/>
  <c r="D141" i="6" s="1"/>
  <c r="D142" i="6" s="1"/>
  <c r="D143" i="6" s="1"/>
  <c r="D144" i="6" s="1"/>
  <c r="D145" i="6" s="1"/>
  <c r="D146" i="6" s="1"/>
  <c r="D147" i="6" s="1"/>
  <c r="D148" i="6" s="1"/>
  <c r="D149" i="6" s="1"/>
  <c r="D150" i="6" s="1"/>
  <c r="D151" i="6" s="1"/>
  <c r="D152" i="6" s="1"/>
  <c r="D153" i="6" s="1"/>
  <c r="D154" i="6" s="1"/>
  <c r="D155" i="6" s="1"/>
  <c r="D156" i="6" s="1"/>
  <c r="D157" i="6" s="1"/>
  <c r="D158" i="6" s="1"/>
  <c r="D159" i="6" s="1"/>
  <c r="D160" i="6" s="1"/>
  <c r="D161" i="6" s="1"/>
  <c r="D162" i="6" s="1"/>
  <c r="D163" i="6" s="1"/>
  <c r="D164" i="6" s="1"/>
  <c r="D165" i="6" s="1"/>
  <c r="D166" i="6" s="1"/>
  <c r="D167" i="6" s="1"/>
  <c r="D168" i="6" s="1"/>
  <c r="D169" i="6" s="1"/>
  <c r="D170" i="6" s="1"/>
  <c r="D171" i="6" s="1"/>
  <c r="D172" i="6" s="1"/>
  <c r="D173" i="6" s="1"/>
  <c r="D174" i="6" s="1"/>
  <c r="D175" i="6" s="1"/>
  <c r="D176" i="6" s="1"/>
  <c r="D177" i="6" s="1"/>
  <c r="D178" i="6" s="1"/>
  <c r="D179" i="6" s="1"/>
  <c r="D180" i="6" s="1"/>
  <c r="D181" i="6" s="1"/>
  <c r="D182" i="6" s="1"/>
  <c r="D183" i="6" s="1"/>
  <c r="D184" i="6" s="1"/>
  <c r="D185" i="6" s="1"/>
  <c r="D186" i="6" s="1"/>
  <c r="D187" i="6" s="1"/>
  <c r="D188" i="6" s="1"/>
  <c r="D189" i="6" s="1"/>
  <c r="D190" i="6" s="1"/>
  <c r="D191" i="6" s="1"/>
  <c r="D192" i="6" s="1"/>
  <c r="D193" i="6" s="1"/>
  <c r="D194" i="6" s="1"/>
  <c r="D195" i="6" s="1"/>
  <c r="D196" i="6" s="1"/>
  <c r="D197" i="6" s="1"/>
  <c r="D198" i="6" s="1"/>
  <c r="D199" i="6" s="1"/>
  <c r="D200" i="6" s="1"/>
  <c r="D201" i="6" s="1"/>
  <c r="D202" i="6" s="1"/>
  <c r="D203" i="6" s="1"/>
  <c r="D204" i="6" s="1"/>
  <c r="D205" i="6" s="1"/>
  <c r="D206" i="6" s="1"/>
  <c r="D207" i="6" s="1"/>
  <c r="D208" i="6" s="1"/>
  <c r="D209" i="6" s="1"/>
  <c r="D210" i="6" s="1"/>
  <c r="D211" i="6" s="1"/>
  <c r="D212" i="6" s="1"/>
  <c r="D213" i="6" s="1"/>
  <c r="D214" i="6" s="1"/>
  <c r="D215" i="6" s="1"/>
  <c r="D216" i="6" s="1"/>
  <c r="D217" i="6" s="1"/>
  <c r="D218" i="6" s="1"/>
  <c r="D219" i="6" s="1"/>
  <c r="D220" i="6" s="1"/>
  <c r="D221" i="6" s="1"/>
  <c r="D222" i="6" s="1"/>
  <c r="D223" i="6" s="1"/>
  <c r="D224" i="6" s="1"/>
  <c r="D225" i="6" s="1"/>
  <c r="D226" i="6" s="1"/>
  <c r="D227" i="6" s="1"/>
  <c r="D228" i="6" s="1"/>
  <c r="D229" i="6" s="1"/>
  <c r="D230" i="6" s="1"/>
  <c r="D231" i="6" s="1"/>
  <c r="D232" i="6" s="1"/>
  <c r="D233" i="6" s="1"/>
  <c r="D234" i="6" s="1"/>
  <c r="D235" i="6" s="1"/>
  <c r="D236" i="6" s="1"/>
  <c r="D237" i="6" s="1"/>
  <c r="D238" i="6" s="1"/>
  <c r="D239" i="6" s="1"/>
  <c r="D240" i="6" s="1"/>
  <c r="D241" i="6" s="1"/>
  <c r="D242" i="6" s="1"/>
  <c r="D243" i="6" s="1"/>
  <c r="D244" i="6" s="1"/>
  <c r="D245" i="6" s="1"/>
  <c r="D246" i="6" s="1"/>
  <c r="D247" i="6" s="1"/>
  <c r="D248" i="6" s="1"/>
  <c r="D249" i="6" s="1"/>
  <c r="D250" i="6" s="1"/>
  <c r="D251" i="6" s="1"/>
  <c r="D252" i="6" s="1"/>
  <c r="D253" i="6" s="1"/>
  <c r="D254" i="6" s="1"/>
  <c r="D255" i="6" s="1"/>
  <c r="D256" i="6" s="1"/>
  <c r="D257" i="6" s="1"/>
  <c r="D258" i="6" s="1"/>
  <c r="D259" i="6" s="1"/>
  <c r="D260" i="6" s="1"/>
  <c r="D261" i="6" s="1"/>
  <c r="D262" i="6" s="1"/>
  <c r="D263" i="6" s="1"/>
  <c r="D264" i="6" s="1"/>
  <c r="D265" i="6" s="1"/>
  <c r="D266" i="6" s="1"/>
  <c r="D267" i="6" s="1"/>
  <c r="D268" i="6" s="1"/>
  <c r="D269" i="6" s="1"/>
  <c r="D270" i="6" s="1"/>
  <c r="D271" i="6" s="1"/>
  <c r="D272" i="6" s="1"/>
  <c r="D273" i="6" s="1"/>
  <c r="D274" i="6" s="1"/>
  <c r="D275" i="6" s="1"/>
  <c r="D276" i="6" s="1"/>
  <c r="D277" i="6" s="1"/>
  <c r="D278" i="6" s="1"/>
  <c r="D279" i="6" s="1"/>
  <c r="D280" i="6" s="1"/>
  <c r="D281" i="6" s="1"/>
  <c r="D282" i="6" s="1"/>
  <c r="D283" i="6" s="1"/>
  <c r="D284" i="6" s="1"/>
  <c r="D285" i="6" s="1"/>
  <c r="D286" i="6" s="1"/>
  <c r="D287" i="6" s="1"/>
  <c r="D288" i="6" s="1"/>
  <c r="D289" i="6" s="1"/>
  <c r="D290" i="6" s="1"/>
  <c r="D291" i="6" s="1"/>
  <c r="D292" i="6" s="1"/>
  <c r="D293" i="6" s="1"/>
  <c r="D294" i="6" s="1"/>
  <c r="D295" i="6" s="1"/>
  <c r="D296" i="6" s="1"/>
  <c r="D297" i="6" s="1"/>
  <c r="D298" i="6" s="1"/>
  <c r="D299" i="6" s="1"/>
  <c r="D300" i="6" s="1"/>
  <c r="D301" i="6" s="1"/>
  <c r="D302" i="6" s="1"/>
  <c r="D303" i="6" s="1"/>
  <c r="D304" i="6" s="1"/>
  <c r="D305" i="6" s="1"/>
  <c r="D306" i="6" s="1"/>
  <c r="D307" i="6" s="1"/>
  <c r="D308" i="6" s="1"/>
  <c r="D309" i="6" s="1"/>
  <c r="D310" i="6" s="1"/>
  <c r="D311" i="6" s="1"/>
  <c r="D312" i="6" s="1"/>
  <c r="D313" i="6" s="1"/>
  <c r="D314" i="6" s="1"/>
  <c r="D315" i="6" s="1"/>
  <c r="D316" i="6" s="1"/>
  <c r="D317" i="6" s="1"/>
  <c r="D318" i="6" s="1"/>
  <c r="D319" i="6" s="1"/>
  <c r="D320" i="6" s="1"/>
  <c r="D321" i="6" s="1"/>
  <c r="D322" i="6" s="1"/>
  <c r="D323" i="6" s="1"/>
  <c r="D324" i="6" s="1"/>
  <c r="D325" i="6" s="1"/>
  <c r="D326" i="6" s="1"/>
  <c r="D327" i="6" s="1"/>
  <c r="D328" i="6" s="1"/>
  <c r="D329" i="6" s="1"/>
  <c r="D330" i="6" s="1"/>
  <c r="D331" i="6" s="1"/>
  <c r="D332" i="6" s="1"/>
  <c r="D333" i="6" s="1"/>
  <c r="D334" i="6" s="1"/>
  <c r="D335" i="6" s="1"/>
  <c r="D336" i="6" s="1"/>
  <c r="D337" i="6" s="1"/>
  <c r="D338" i="6" s="1"/>
  <c r="D339" i="6" s="1"/>
  <c r="D340" i="6" s="1"/>
  <c r="D341" i="6" s="1"/>
  <c r="D342" i="6" s="1"/>
  <c r="D343" i="6" s="1"/>
  <c r="D344" i="6" s="1"/>
  <c r="D345" i="6" s="1"/>
  <c r="D346" i="6" s="1"/>
  <c r="D347" i="6" s="1"/>
  <c r="D348" i="6" s="1"/>
  <c r="D349" i="6" s="1"/>
  <c r="D350" i="6" s="1"/>
  <c r="D351" i="6" s="1"/>
  <c r="D352" i="6" s="1"/>
  <c r="D353" i="6" s="1"/>
  <c r="D354" i="6" s="1"/>
  <c r="D355" i="6" s="1"/>
  <c r="D356" i="6" s="1"/>
  <c r="D357" i="6" s="1"/>
  <c r="D358" i="6" s="1"/>
  <c r="D359" i="6" s="1"/>
  <c r="D360" i="6" s="1"/>
  <c r="D361" i="6" s="1"/>
  <c r="D362" i="6" s="1"/>
  <c r="D363" i="6" s="1"/>
  <c r="D364" i="6" s="1"/>
  <c r="D365" i="6" s="1"/>
  <c r="D366" i="6" s="1"/>
  <c r="D367" i="6" s="1"/>
  <c r="D368" i="6" s="1"/>
  <c r="D369" i="6" s="1"/>
  <c r="D370" i="6" s="1"/>
  <c r="D371" i="6" s="1"/>
  <c r="D372" i="6" s="1"/>
  <c r="D373" i="6" s="1"/>
  <c r="D374" i="6" s="1"/>
  <c r="D375" i="6" s="1"/>
  <c r="D376" i="6" s="1"/>
  <c r="D377" i="6" s="1"/>
  <c r="D378" i="6" s="1"/>
  <c r="D379" i="6" s="1"/>
  <c r="D380" i="6" s="1"/>
  <c r="D381" i="6" s="1"/>
  <c r="D382" i="6" s="1"/>
  <c r="D383" i="6" s="1"/>
  <c r="D384" i="6" s="1"/>
  <c r="D385" i="6" s="1"/>
  <c r="D386" i="6" s="1"/>
  <c r="D387" i="6" s="1"/>
  <c r="D388" i="6" s="1"/>
  <c r="D389" i="6" s="1"/>
  <c r="D390" i="6" s="1"/>
  <c r="D391" i="6" s="1"/>
  <c r="D392" i="6" s="1"/>
  <c r="D393" i="6" s="1"/>
  <c r="D394" i="6" s="1"/>
  <c r="D395" i="6" s="1"/>
  <c r="D396" i="6" s="1"/>
  <c r="D397" i="6" s="1"/>
  <c r="D398" i="6" s="1"/>
  <c r="D399" i="6" s="1"/>
  <c r="D400" i="6" s="1"/>
  <c r="D401" i="6" s="1"/>
  <c r="D402" i="6" s="1"/>
  <c r="D403" i="6" s="1"/>
  <c r="D404" i="6" s="1"/>
  <c r="D405" i="6" s="1"/>
  <c r="D406" i="6" s="1"/>
  <c r="D407" i="6" s="1"/>
  <c r="D408" i="6" s="1"/>
  <c r="D409" i="6" s="1"/>
  <c r="D410" i="6" s="1"/>
  <c r="D411" i="6" s="1"/>
  <c r="D412" i="6" s="1"/>
  <c r="D413" i="6" s="1"/>
  <c r="D414" i="6" s="1"/>
  <c r="D415" i="6" s="1"/>
  <c r="D416" i="6" s="1"/>
  <c r="D417" i="6" s="1"/>
  <c r="D418" i="6" s="1"/>
  <c r="D419" i="6" s="1"/>
  <c r="D420" i="6" s="1"/>
  <c r="D421" i="6" s="1"/>
  <c r="D422" i="6" s="1"/>
  <c r="D423" i="6" s="1"/>
  <c r="D424" i="6" s="1"/>
  <c r="D425" i="6" s="1"/>
  <c r="E4" i="6" l="1"/>
  <c r="E5" i="6" s="1"/>
  <c r="K22" i="7"/>
  <c r="H72" i="2"/>
  <c r="H71" i="2"/>
  <c r="H70" i="2" s="1"/>
  <c r="L22" i="7"/>
  <c r="L15" i="7"/>
  <c r="L1" i="7"/>
  <c r="H81" i="2" s="1"/>
  <c r="J2" i="7"/>
  <c r="J1" i="7"/>
  <c r="H64" i="2" l="1"/>
  <c r="H94" i="2"/>
  <c r="E6" i="6"/>
  <c r="E7" i="6" s="1"/>
  <c r="E8" i="6" s="1"/>
  <c r="H85" i="2"/>
  <c r="H89" i="2" s="1"/>
  <c r="H86" i="2"/>
  <c r="L2" i="7"/>
  <c r="H82" i="2" s="1"/>
  <c r="K1" i="7"/>
  <c r="K2" i="7"/>
  <c r="H68" i="2" s="1"/>
  <c r="H76" i="2" s="1"/>
  <c r="H65" i="2" l="1"/>
  <c r="H66" i="2" s="1"/>
  <c r="H95" i="2"/>
  <c r="H90" i="2"/>
  <c r="H67" i="2"/>
  <c r="H75" i="2" s="1"/>
  <c r="E9" i="6"/>
  <c r="H84" i="2"/>
  <c r="H80" i="2"/>
  <c r="H88" i="2" s="1"/>
  <c r="H96" i="2"/>
  <c r="H55" i="2"/>
  <c r="I68" i="2" l="1"/>
  <c r="H74" i="2"/>
  <c r="E10" i="6"/>
  <c r="E11" i="6" s="1"/>
  <c r="H97" i="2"/>
  <c r="H98" i="2" s="1"/>
  <c r="E12" i="6" l="1"/>
  <c r="E13" i="6" s="1"/>
  <c r="E14" i="6" s="1"/>
  <c r="E15" i="6" s="1"/>
  <c r="E16" i="6" s="1"/>
  <c r="E17" i="6" s="1"/>
  <c r="E18" i="6" s="1"/>
  <c r="E19" i="6" s="1"/>
  <c r="E20" i="6" s="1"/>
  <c r="E21" i="6" s="1"/>
  <c r="E22" i="6" s="1"/>
  <c r="E23" i="6" s="1"/>
  <c r="E24" i="6" s="1"/>
  <c r="E25" i="6" s="1"/>
  <c r="E26" i="6" s="1"/>
  <c r="E27" i="6" s="1"/>
  <c r="E28" i="6" s="1"/>
  <c r="E29" i="6" s="1"/>
  <c r="E30" i="6" s="1"/>
  <c r="E31" i="6" s="1"/>
  <c r="E32" i="6" s="1"/>
  <c r="E33" i="6" s="1"/>
  <c r="E34" i="6" s="1"/>
  <c r="E35" i="6" s="1"/>
  <c r="E36" i="6" s="1"/>
  <c r="E37" i="6" s="1"/>
  <c r="E38" i="6" s="1"/>
  <c r="E39" i="6" s="1"/>
  <c r="E40" i="6" s="1"/>
  <c r="E41" i="6" s="1"/>
  <c r="E42" i="6" s="1"/>
  <c r="E43" i="6" s="1"/>
  <c r="E44" i="6" s="1"/>
  <c r="E45" i="6" s="1"/>
  <c r="E46" i="6" s="1"/>
  <c r="E47" i="6" s="1"/>
  <c r="E48" i="6" s="1"/>
  <c r="E49" i="6" s="1"/>
  <c r="E50" i="6" s="1"/>
  <c r="E51" i="6" s="1"/>
  <c r="E52" i="6" s="1"/>
  <c r="E53" i="6" s="1"/>
  <c r="E54" i="6" s="1"/>
  <c r="E55" i="6" s="1"/>
  <c r="E56" i="6" s="1"/>
  <c r="E57" i="6" s="1"/>
  <c r="E58" i="6" s="1"/>
  <c r="E59" i="6" s="1"/>
  <c r="E60" i="6" s="1"/>
  <c r="E61" i="6" s="1"/>
  <c r="E62" i="6" s="1"/>
  <c r="E63" i="6" s="1"/>
  <c r="E64" i="6" s="1"/>
  <c r="E65" i="6" s="1"/>
  <c r="E66" i="6" s="1"/>
  <c r="E67" i="6" s="1"/>
  <c r="E68" i="6" s="1"/>
  <c r="E69" i="6" s="1"/>
  <c r="E70" i="6" s="1"/>
  <c r="E71" i="6" s="1"/>
  <c r="E72" i="6" s="1"/>
  <c r="E73" i="6" s="1"/>
  <c r="E74" i="6" s="1"/>
  <c r="E75" i="6" s="1"/>
  <c r="E76" i="6" s="1"/>
  <c r="E77" i="6" s="1"/>
  <c r="E78" i="6" s="1"/>
  <c r="E79" i="6" s="1"/>
  <c r="E80" i="6" s="1"/>
  <c r="E81" i="6" s="1"/>
  <c r="E82" i="6" l="1"/>
  <c r="E83" i="6" s="1"/>
  <c r="E84" i="6" s="1"/>
  <c r="E85" i="6" s="1"/>
  <c r="E86" i="6" s="1"/>
  <c r="E87" i="6" s="1"/>
  <c r="E88" i="6" s="1"/>
  <c r="E89" i="6" s="1"/>
  <c r="E90" i="6" s="1"/>
  <c r="E91" i="6" s="1"/>
  <c r="E92" i="6" s="1"/>
  <c r="E93" i="6" s="1"/>
  <c r="E94" i="6" s="1"/>
  <c r="E95" i="6" s="1"/>
  <c r="E96" i="6" s="1"/>
  <c r="E97" i="6" s="1"/>
  <c r="E98" i="6" s="1"/>
  <c r="E99" i="6" s="1"/>
  <c r="E100" i="6" s="1"/>
  <c r="E101" i="6" s="1"/>
  <c r="E102" i="6" s="1"/>
  <c r="E103" i="6" s="1"/>
  <c r="E104" i="6" s="1"/>
  <c r="E105" i="6" s="1"/>
  <c r="E106" i="6" s="1"/>
  <c r="E107" i="6" s="1"/>
  <c r="E108" i="6" s="1"/>
  <c r="E109" i="6" s="1"/>
  <c r="E110" i="6" s="1"/>
  <c r="E111" i="6" s="1"/>
  <c r="E112" i="6" s="1"/>
  <c r="E113" i="6" s="1"/>
  <c r="E114" i="6" s="1"/>
  <c r="E115" i="6" s="1"/>
  <c r="E116" i="6" s="1"/>
  <c r="E117" i="6" s="1"/>
  <c r="E118" i="6" s="1"/>
  <c r="E119" i="6" s="1"/>
  <c r="E120" i="6" s="1"/>
  <c r="E121" i="6" s="1"/>
  <c r="E122" i="6" s="1"/>
  <c r="E123" i="6" s="1"/>
  <c r="E124" i="6" s="1"/>
  <c r="E125" i="6" s="1"/>
  <c r="E126" i="6" s="1"/>
  <c r="E127" i="6" s="1"/>
  <c r="E128" i="6" s="1"/>
  <c r="E129" i="6" s="1"/>
  <c r="E130" i="6" s="1"/>
  <c r="E131" i="6" s="1"/>
  <c r="E132" i="6" s="1"/>
  <c r="E133" i="6" s="1"/>
  <c r="E134" i="6" s="1"/>
  <c r="E135" i="6" s="1"/>
  <c r="E136" i="6" s="1"/>
  <c r="E137" i="6" s="1"/>
  <c r="E138" i="6" s="1"/>
  <c r="E139" i="6" s="1"/>
  <c r="E140" i="6" s="1"/>
  <c r="E141" i="6" s="1"/>
  <c r="E142" i="6" s="1"/>
  <c r="E143" i="6" s="1"/>
  <c r="E144" i="6" s="1"/>
  <c r="E145" i="6" s="1"/>
  <c r="E146" i="6" s="1"/>
  <c r="E147" i="6" s="1"/>
  <c r="E148" i="6" s="1"/>
  <c r="E149" i="6" s="1"/>
  <c r="E150" i="6" s="1"/>
  <c r="E151" i="6" s="1"/>
  <c r="E152" i="6" s="1"/>
  <c r="E153" i="6" s="1"/>
  <c r="E154" i="6" s="1"/>
  <c r="E155" i="6" s="1"/>
  <c r="E156" i="6" s="1"/>
  <c r="E157" i="6" s="1"/>
  <c r="E158" i="6" s="1"/>
  <c r="E159" i="6" s="1"/>
  <c r="E160" i="6" s="1"/>
  <c r="E161" i="6" s="1"/>
  <c r="E162" i="6" s="1"/>
  <c r="E163" i="6" s="1"/>
  <c r="E164" i="6" s="1"/>
  <c r="E165" i="6" s="1"/>
  <c r="E166" i="6" s="1"/>
  <c r="E167" i="6" s="1"/>
  <c r="E168" i="6" s="1"/>
  <c r="E169" i="6" s="1"/>
  <c r="E170" i="6" s="1"/>
  <c r="E171" i="6" s="1"/>
  <c r="E172" i="6" s="1"/>
  <c r="E173" i="6" s="1"/>
  <c r="E174" i="6" s="1"/>
  <c r="E175" i="6" s="1"/>
  <c r="E176" i="6" s="1"/>
  <c r="E177" i="6" s="1"/>
  <c r="E178" i="6" s="1"/>
  <c r="E179" i="6" s="1"/>
  <c r="E180" i="6" s="1"/>
  <c r="E181" i="6" s="1"/>
  <c r="E182" i="6" s="1"/>
  <c r="E183" i="6" s="1"/>
  <c r="E184" i="6" s="1"/>
  <c r="E185" i="6" s="1"/>
  <c r="E186" i="6" s="1"/>
  <c r="E187" i="6" s="1"/>
  <c r="E188" i="6" s="1"/>
  <c r="E189" i="6" s="1"/>
  <c r="E190" i="6" s="1"/>
  <c r="E191" i="6" s="1"/>
  <c r="E192" i="6" s="1"/>
  <c r="E193" i="6" s="1"/>
  <c r="E194" i="6" s="1"/>
  <c r="E195" i="6" s="1"/>
  <c r="E196" i="6" s="1"/>
  <c r="E197" i="6" s="1"/>
  <c r="E198" i="6" s="1"/>
  <c r="E199" i="6" s="1"/>
  <c r="E200" i="6" s="1"/>
  <c r="E201" i="6" s="1"/>
  <c r="E202" i="6" s="1"/>
  <c r="E203" i="6" s="1"/>
  <c r="E204" i="6" s="1"/>
  <c r="E205" i="6" s="1"/>
  <c r="E206" i="6" s="1"/>
  <c r="E207" i="6" s="1"/>
  <c r="E208" i="6" s="1"/>
  <c r="E209" i="6" s="1"/>
  <c r="E210" i="6" s="1"/>
  <c r="E211" i="6" s="1"/>
  <c r="E212" i="6" s="1"/>
  <c r="E213" i="6" s="1"/>
  <c r="E214" i="6" s="1"/>
  <c r="E215" i="6" s="1"/>
  <c r="E216" i="6" s="1"/>
  <c r="E217" i="6" s="1"/>
  <c r="E218" i="6" s="1"/>
  <c r="E219" i="6" s="1"/>
  <c r="E220" i="6" s="1"/>
  <c r="E221" i="6" s="1"/>
  <c r="E222" i="6" s="1"/>
  <c r="E223" i="6" s="1"/>
  <c r="E224" i="6" s="1"/>
  <c r="E225" i="6" s="1"/>
  <c r="E226" i="6" s="1"/>
  <c r="E227" i="6" s="1"/>
  <c r="E228" i="6" s="1"/>
  <c r="E229" i="6" s="1"/>
  <c r="E230" i="6" s="1"/>
  <c r="E231" i="6" s="1"/>
  <c r="E232" i="6" s="1"/>
  <c r="E233" i="6" s="1"/>
  <c r="E234" i="6" s="1"/>
  <c r="E235" i="6" s="1"/>
  <c r="E236" i="6" s="1"/>
  <c r="E237" i="6" s="1"/>
  <c r="E238" i="6" s="1"/>
  <c r="E239" i="6" s="1"/>
  <c r="E240" i="6" s="1"/>
  <c r="E241" i="6" s="1"/>
  <c r="E242" i="6" s="1"/>
  <c r="E243" i="6" s="1"/>
  <c r="E244" i="6" s="1"/>
  <c r="E245" i="6" s="1"/>
  <c r="E246" i="6" s="1"/>
  <c r="E247" i="6" s="1"/>
  <c r="E248" i="6" s="1"/>
  <c r="E249" i="6" s="1"/>
  <c r="E250" i="6" s="1"/>
  <c r="E251" i="6" s="1"/>
  <c r="E252" i="6" s="1"/>
  <c r="E253" i="6" s="1"/>
  <c r="E254" i="6" s="1"/>
  <c r="E255" i="6" s="1"/>
  <c r="E256" i="6" s="1"/>
  <c r="E257" i="6" s="1"/>
  <c r="E258" i="6" s="1"/>
  <c r="E259" i="6" s="1"/>
  <c r="E260" i="6" s="1"/>
  <c r="E261" i="6" s="1"/>
  <c r="E262" i="6" s="1"/>
  <c r="E263" i="6" s="1"/>
  <c r="E264" i="6" s="1"/>
  <c r="E265" i="6" s="1"/>
  <c r="E266" i="6" s="1"/>
  <c r="E267" i="6" s="1"/>
  <c r="E268" i="6" s="1"/>
  <c r="E269" i="6" s="1"/>
  <c r="E270" i="6" s="1"/>
  <c r="E271" i="6" s="1"/>
  <c r="E272" i="6" s="1"/>
  <c r="E273" i="6" s="1"/>
  <c r="E274" i="6" s="1"/>
  <c r="E275" i="6" s="1"/>
  <c r="E276" i="6" s="1"/>
  <c r="E277" i="6" s="1"/>
  <c r="E278" i="6" s="1"/>
  <c r="E279" i="6" s="1"/>
  <c r="E280" i="6" s="1"/>
  <c r="E281" i="6" s="1"/>
  <c r="E282" i="6" s="1"/>
  <c r="E283" i="6" s="1"/>
  <c r="E284" i="6" s="1"/>
  <c r="E285" i="6" s="1"/>
  <c r="E286" i="6" s="1"/>
  <c r="E287" i="6" s="1"/>
  <c r="E288" i="6" s="1"/>
  <c r="E289" i="6" s="1"/>
  <c r="E290" i="6" s="1"/>
  <c r="E291" i="6" s="1"/>
  <c r="E292" i="6" s="1"/>
  <c r="E293" i="6" s="1"/>
  <c r="E294" i="6" s="1"/>
  <c r="E295" i="6" s="1"/>
  <c r="E296" i="6" s="1"/>
  <c r="E297" i="6" s="1"/>
  <c r="E298" i="6" s="1"/>
  <c r="E299" i="6" s="1"/>
  <c r="E300" i="6" s="1"/>
  <c r="E301" i="6" s="1"/>
  <c r="E302" i="6" s="1"/>
  <c r="E303" i="6" s="1"/>
  <c r="E304" i="6" s="1"/>
  <c r="E305" i="6" s="1"/>
  <c r="E306" i="6" s="1"/>
  <c r="E307" i="6" s="1"/>
  <c r="E308" i="6" s="1"/>
  <c r="E309" i="6" s="1"/>
  <c r="E310" i="6" s="1"/>
  <c r="E311" i="6" s="1"/>
  <c r="E312" i="6" s="1"/>
  <c r="E313" i="6" s="1"/>
  <c r="E314" i="6" s="1"/>
  <c r="E315" i="6" s="1"/>
  <c r="E316" i="6" s="1"/>
  <c r="E317" i="6" s="1"/>
  <c r="E318" i="6" s="1"/>
  <c r="E319" i="6" s="1"/>
  <c r="E320" i="6" s="1"/>
  <c r="E321" i="6" s="1"/>
  <c r="E322" i="6" s="1"/>
  <c r="E323" i="6" s="1"/>
  <c r="E324" i="6" s="1"/>
  <c r="E325" i="6" s="1"/>
  <c r="E326" i="6" s="1"/>
  <c r="E327" i="6" s="1"/>
  <c r="E328" i="6" s="1"/>
  <c r="E329" i="6" s="1"/>
  <c r="E330" i="6" s="1"/>
  <c r="E331" i="6" s="1"/>
  <c r="E332" i="6" s="1"/>
  <c r="E333" i="6" s="1"/>
  <c r="E334" i="6" s="1"/>
  <c r="E335" i="6" s="1"/>
  <c r="E336" i="6" s="1"/>
  <c r="E337" i="6" s="1"/>
  <c r="E338" i="6" s="1"/>
  <c r="E339" i="6" s="1"/>
  <c r="E340" i="6" s="1"/>
  <c r="E341" i="6" s="1"/>
  <c r="E342" i="6" s="1"/>
  <c r="E343" i="6" s="1"/>
  <c r="E344" i="6" s="1"/>
  <c r="E345" i="6" s="1"/>
  <c r="E346" i="6" s="1"/>
  <c r="E347" i="6" s="1"/>
  <c r="E348" i="6" s="1"/>
  <c r="E349" i="6" s="1"/>
  <c r="E350" i="6" s="1"/>
  <c r="E351" i="6" s="1"/>
  <c r="E352" i="6" s="1"/>
  <c r="E353" i="6" s="1"/>
  <c r="E354" i="6" s="1"/>
  <c r="E355" i="6" s="1"/>
  <c r="E356" i="6" s="1"/>
  <c r="E357" i="6" s="1"/>
  <c r="E358" i="6" s="1"/>
  <c r="E359" i="6" s="1"/>
  <c r="E360" i="6" s="1"/>
  <c r="E361" i="6" s="1"/>
  <c r="E362" i="6" s="1"/>
  <c r="E363" i="6" s="1"/>
  <c r="E364" i="6" s="1"/>
  <c r="E365" i="6" s="1"/>
  <c r="E366" i="6" s="1"/>
  <c r="E367" i="6" s="1"/>
  <c r="E368" i="6" s="1"/>
  <c r="E369" i="6" s="1"/>
  <c r="E370" i="6" s="1"/>
  <c r="E371" i="6" s="1"/>
  <c r="E372" i="6" s="1"/>
  <c r="E373" i="6" s="1"/>
  <c r="E374" i="6" s="1"/>
  <c r="E375" i="6" s="1"/>
  <c r="E376" i="6" s="1"/>
  <c r="E377" i="6" s="1"/>
  <c r="E378" i="6" s="1"/>
  <c r="E379" i="6" s="1"/>
  <c r="E380" i="6" s="1"/>
  <c r="E381" i="6" s="1"/>
  <c r="E382" i="6" s="1"/>
  <c r="E383" i="6" s="1"/>
  <c r="E384" i="6" s="1"/>
  <c r="E385" i="6" s="1"/>
  <c r="E386" i="6" s="1"/>
  <c r="E387" i="6" s="1"/>
  <c r="E388" i="6" s="1"/>
  <c r="E389" i="6" s="1"/>
  <c r="E390" i="6" s="1"/>
  <c r="E391" i="6" s="1"/>
  <c r="E392" i="6" s="1"/>
  <c r="E393" i="6" s="1"/>
  <c r="E394" i="6" s="1"/>
  <c r="E395" i="6" s="1"/>
  <c r="E396" i="6" s="1"/>
  <c r="E397" i="6" s="1"/>
  <c r="E398" i="6" s="1"/>
  <c r="E399" i="6" s="1"/>
  <c r="E400" i="6" s="1"/>
  <c r="E401" i="6" s="1"/>
  <c r="E402" i="6" s="1"/>
  <c r="E403" i="6" s="1"/>
  <c r="E404" i="6" s="1"/>
  <c r="E405" i="6" s="1"/>
  <c r="E406" i="6" s="1"/>
  <c r="E407" i="6" s="1"/>
  <c r="E408" i="6" s="1"/>
  <c r="E409" i="6" s="1"/>
  <c r="E410" i="6" s="1"/>
  <c r="E411" i="6" s="1"/>
  <c r="E412" i="6" s="1"/>
  <c r="E413" i="6" s="1"/>
  <c r="E414" i="6" s="1"/>
  <c r="E415" i="6" s="1"/>
  <c r="E416" i="6" s="1"/>
  <c r="E417" i="6" s="1"/>
  <c r="E418" i="6" s="1"/>
  <c r="E419" i="6" s="1"/>
  <c r="E420" i="6" s="1"/>
  <c r="E421" i="6" s="1"/>
  <c r="E422" i="6" s="1"/>
  <c r="E423" i="6" s="1"/>
  <c r="E424" i="6" s="1"/>
  <c r="E425" i="6" s="1"/>
  <c r="E426" i="6" s="1"/>
  <c r="E427" i="6" s="1"/>
  <c r="E428" i="6" s="1"/>
  <c r="E429" i="6" s="1"/>
  <c r="E430" i="6" s="1"/>
  <c r="E431" i="6" s="1"/>
  <c r="E432" i="6" s="1"/>
  <c r="E433" i="6" s="1"/>
  <c r="E434" i="6" s="1"/>
  <c r="E435" i="6" s="1"/>
  <c r="E436" i="6" s="1"/>
  <c r="E437" i="6" s="1"/>
  <c r="E438" i="6" s="1"/>
  <c r="E439" i="6" s="1"/>
  <c r="E440" i="6" s="1"/>
  <c r="E441" i="6" s="1"/>
  <c r="E442" i="6" s="1"/>
  <c r="E443" i="6" s="1"/>
  <c r="E444" i="6" s="1"/>
  <c r="E445" i="6" s="1"/>
  <c r="E446" i="6" s="1"/>
  <c r="E447" i="6" s="1"/>
  <c r="E448" i="6" s="1"/>
  <c r="E449" i="6" s="1"/>
  <c r="E450" i="6" s="1"/>
  <c r="E451" i="6" s="1"/>
  <c r="E452" i="6" s="1"/>
  <c r="E453" i="6" s="1"/>
  <c r="E454" i="6" s="1"/>
  <c r="E455" i="6" s="1"/>
  <c r="E456" i="6" s="1"/>
  <c r="E457" i="6" s="1"/>
  <c r="E458" i="6" s="1"/>
  <c r="E459" i="6" s="1"/>
  <c r="E460" i="6" s="1"/>
  <c r="E461" i="6" s="1"/>
  <c r="E462" i="6" s="1"/>
  <c r="E463" i="6" s="1"/>
  <c r="E464" i="6" s="1"/>
  <c r="E465" i="6" s="1"/>
  <c r="E466" i="6" s="1"/>
  <c r="E467" i="6" s="1"/>
  <c r="E468" i="6" s="1"/>
  <c r="E469" i="6" s="1"/>
  <c r="E470" i="6" s="1"/>
  <c r="E471" i="6" s="1"/>
  <c r="E472" i="6" s="1"/>
  <c r="E473" i="6" s="1"/>
  <c r="E474" i="6" s="1"/>
  <c r="E475" i="6" s="1"/>
  <c r="E476" i="6" s="1"/>
  <c r="E477" i="6" s="1"/>
  <c r="E478" i="6" s="1"/>
  <c r="E479" i="6" s="1"/>
  <c r="E480" i="6" s="1"/>
  <c r="E481" i="6" s="1"/>
  <c r="E482" i="6" s="1"/>
  <c r="E483" i="6" s="1"/>
  <c r="E484" i="6" s="1"/>
  <c r="E485" i="6" s="1"/>
  <c r="E486" i="6" s="1"/>
  <c r="E487" i="6" s="1"/>
  <c r="E488" i="6" s="1"/>
  <c r="E489" i="6" s="1"/>
  <c r="E490" i="6" s="1"/>
  <c r="E491" i="6" s="1"/>
  <c r="E492" i="6" s="1"/>
  <c r="E493" i="6" s="1"/>
  <c r="E494" i="6" s="1"/>
  <c r="E495" i="6" s="1"/>
  <c r="E496" i="6" s="1"/>
  <c r="E497" i="6" s="1"/>
  <c r="E498" i="6" s="1"/>
  <c r="E499" i="6" s="1"/>
  <c r="E50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Noëlle Lucas</author>
  </authors>
  <commentList>
    <comment ref="J13" authorId="0" shapeId="0" xr:uid="{C3249D55-F2C8-4E34-B46E-638719CA4945}">
      <text>
        <r>
          <rPr>
            <sz val="9"/>
            <color indexed="81"/>
            <rFont val="Tahoma"/>
            <family val="2"/>
          </rPr>
          <t>Après prise en considération du poids de chacun des indicateurs de risque</t>
        </r>
      </text>
    </comment>
    <comment ref="J20" authorId="0" shapeId="0" xr:uid="{5415D3DF-6525-49CE-8F95-2CE2DE757D4F}">
      <text>
        <r>
          <rPr>
            <sz val="9"/>
            <color indexed="81"/>
            <rFont val="Tahoma"/>
            <family val="2"/>
          </rPr>
          <t>Après prise en considération du poids de chacun des indicateurs de fiabilité</t>
        </r>
      </text>
    </comment>
    <comment ref="J41" authorId="0" shapeId="0" xr:uid="{3537A9C4-FF4B-48BD-8164-BC606872806E}">
      <text>
        <r>
          <rPr>
            <u/>
            <sz val="9"/>
            <color indexed="81"/>
            <rFont val="Tahoma"/>
            <family val="2"/>
          </rPr>
          <t>Selon les critères de référence GAO ci-joints</t>
        </r>
        <r>
          <rPr>
            <sz val="9"/>
            <color indexed="81"/>
            <rFont val="Tahoma"/>
            <family val="2"/>
          </rPr>
          <t>, 
(onglet Ecart acceptable)
Fiabilité jugée optimale: max 30% de la PM
Fiabilité jugée partielle: max 20% de la PM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Noëlle Lucas</author>
  </authors>
  <commentList>
    <comment ref="E24" authorId="0" shapeId="0" xr:uid="{152B263C-F258-431D-A989-AA9584AD25F1}">
      <text>
        <r>
          <rPr>
            <sz val="9"/>
            <color indexed="81"/>
            <rFont val="Tahoma"/>
            <family val="2"/>
          </rPr>
          <t>Confidence Factor</t>
        </r>
      </text>
    </comment>
  </commentList>
</comments>
</file>

<file path=xl/sharedStrings.xml><?xml version="1.0" encoding="utf-8"?>
<sst xmlns="http://schemas.openxmlformats.org/spreadsheetml/2006/main" count="1328" uniqueCount="786">
  <si>
    <t>INTRODUCTION</t>
  </si>
  <si>
    <t>L'objectif du présent outil est d'assister le professionnel dans la mise en œuvre et la documentation de sondages réalisés en conformité avec ISA 530. L’utilisation de cet outil se fait sous l’entière responsabilité du professionnel et suppose la connaissance des normes internationales d’audit (normes ISA) et des dispositions déontologiques y relatives.
Il n’exonère pas le professionnel de la mise en œuvre de diligences appropriées à chacun de ses dossiers, ni de l’utilisation d’outils complémentaires afin de formaliser ces dernières. Aussi ne constitue-t-il pas une référence absolue à considérer comme pertinente en toutes circonstances.</t>
  </si>
  <si>
    <t>Soulignons par ailleurs qu'en l'absence de protection stricte des formules et différentes cellules du document, le professionnel veillera en tout temps à s'assurer de la pertinence des solutions proposées.</t>
  </si>
  <si>
    <t>Lors de l’organisation de notre audit, les éléments probants suffisants et appropriés peuvent être obtenus en sélectionnant et en examinant ce qui suit :</t>
  </si>
  <si>
    <t>Sélection et examen</t>
  </si>
  <si>
    <t>Tous les éléments
(Examen de 100 % de la population)</t>
  </si>
  <si>
    <t>Ceci est approprié lorsque :
• la population est constituée d’un petit nombre d’éléments de valeur importante ; 
• il existe un risque significatif, et les autres moyens ne fournissent pas des éléments probants suffisants et appropriés ; et
• les procédures d’audit assistées par ordinateur « CAAT » peuvent être utilisées dans une grande population pour tester électroniquement un calcul répétitif ainsi que d’autres processus.</t>
  </si>
  <si>
    <t>Éléments spécifiques</t>
  </si>
  <si>
    <t>Un échantillon
représentatif des éléments
de la population</t>
  </si>
  <si>
    <t>Le choix de l’approche à appliquer dépend des circonstances.  L’application de n’importe lequel de ces moyens, ou d’une combinaison de ces moyens, doit être appropriée eu égard aux circonstances particulières rencontrées.</t>
  </si>
  <si>
    <t>Le choix de l’échantillonnage, comme étant la méthode la plus efficace permettant d’obtenir la nécessaire réduction des risques envers une assertion, présente un certain nombre d’avantages. Ces derniers sont illustrés ci-dessous.</t>
  </si>
  <si>
    <t>Avantages</t>
  </si>
  <si>
    <t>Utilisation d’échantillons
représentatifs</t>
  </si>
  <si>
    <t>Des conclusions valables peuvent être tirées lors de l’application de cette méthode. L’objectif de l’auditeur est d’obtenir une réduction raisonnable du risque et non pas une certitude absolue.</t>
  </si>
  <si>
    <t xml:space="preserve">Les résultats peuvent être combinés avec les résultats d’autres tests.
Les éléments de preuve obtenus d’une source peuvent être corroborés par des éléments de preuve obtenus à partir d’autres sources afin de fournir une réduction plus forte du risque. </t>
  </si>
  <si>
    <t>L’examen de toutes les données ne fournit pas de certitude absolue. Par exemple, les transactions non enregistrées ne pourront jamais être détectées.</t>
  </si>
  <si>
    <t xml:space="preserve">L’échantillonnage ne devrait pas être sélectionné comme étant une procédure d’audit, mais lorsqu’il est utilisé, il est nécessaire que toutes les unités d’échantillonnage dans une population (telles que les opérations de ventes ou les soldes de comptes clients) aient une chance d’être sélectionnées. Cela est nécessaire pour permettre à l’auditeur de tirer des conclusions raisonnables sur l’ensemble de la population.
</t>
  </si>
  <si>
    <t>Dans un échantillon de moins de 100 % de la population, il y a toujours un risque qu’une anomalie ne soit pas identifiée et qu’elle puisse dépasser le niveau tolérable d’anomalie ou de déviation. C’est ce qu’on appelle le risque d’échantillonnage. Le risque d’échantillonnage peut être réduit en augmentant la taille de l’échantillon, tandis que le risque non lié à l’échantillonnage peut être réduit par une bonne planification de la mission, par la supervision et par la revue des travaux d’audit.</t>
  </si>
  <si>
    <t>Il existe deux types d’échantillonnage couramment utilisés en matière d’audit, comme cela est énoncé ci-dessous :</t>
  </si>
  <si>
    <t>L’échantillon est sélectionné d’une manière aléatoire. Cela signifie que chaque élément de la population a une chance connue (statistiquement appropriée) d’être sélectionné.</t>
  </si>
  <si>
    <t>Les résultats des tests peuvent être mathématiquement projetés. La théorie des probabilités peut être utilisée pour évaluer les résultats du sondage, y compris la mesure du risque d’échantillonnage.</t>
  </si>
  <si>
    <r>
      <rPr>
        <sz val="11"/>
        <color theme="1"/>
        <rFont val="Calibri"/>
        <family val="2"/>
        <scheme val="minor"/>
      </rPr>
      <t xml:space="preserve">La norme ISA 530.5 définit également, entre autres, la </t>
    </r>
    <r>
      <rPr>
        <b/>
        <sz val="11"/>
        <color theme="1"/>
        <rFont val="Calibri"/>
        <family val="2"/>
        <scheme val="minor"/>
      </rPr>
      <t>stratification</t>
    </r>
    <r>
      <rPr>
        <sz val="11"/>
        <color theme="1"/>
        <rFont val="Calibri"/>
        <family val="2"/>
        <scheme val="minor"/>
      </rPr>
      <t xml:space="preserve"> comme le processus consistant à diviser une population en sous-populations, chacune d’elles regroupant des unités d’échantillonnage ayant des attributs similaires (souvent en termes de valeur monétaire).</t>
    </r>
  </si>
  <si>
    <t xml:space="preserve">• Contrôles de substance </t>
  </si>
  <si>
    <t>Le choix des facteurs de confiance</t>
  </si>
  <si>
    <t>Lors de la conception d’un contrôle de substance, l’auditeur peut juger utile d’utiliser trois niveaux de réduction des risques tels qu’élevé, moyen et faible. La différence entre les niveaux peut être fondée sur le facteur de confiance utilisé pour sélectionner l’échantillon. Plus le facteur de confiance est élevé, plus la taille de l’échantillon sera grande et plus le niveau de réduction des risques  obtenu sera grand. Cela est illustré dans le tableau suivant qui fournit des niveaux de confiance typiques pour atteindre un niveau de réduction des risques élevé, moyen ou faible.</t>
  </si>
  <si>
    <t>Réduction de risque exigée</t>
  </si>
  <si>
    <t>Niveau de confiance</t>
  </si>
  <si>
    <t>Facteur de confiance</t>
  </si>
  <si>
    <t>Élevé</t>
  </si>
  <si>
    <t>3,0</t>
  </si>
  <si>
    <t>Moyen</t>
  </si>
  <si>
    <t>80-90 %</t>
  </si>
  <si>
    <t>1,6 - 2,3</t>
  </si>
  <si>
    <t>Faible</t>
  </si>
  <si>
    <t>65-75 %</t>
  </si>
  <si>
    <t>1,1 - 1,4</t>
  </si>
  <si>
    <t>Un ensemble efficace de procédures d’audit conçues pour répondre aux risques évalués et aux assertions spécifiques peut comporter une combinaison de tests de procédures et de contrôles de substance.</t>
  </si>
  <si>
    <t>Sélection d’un échantillon</t>
  </si>
  <si>
    <t>Unité monétaire</t>
  </si>
  <si>
    <t>Description</t>
  </si>
  <si>
    <t>Processus de sélection de l’échantillon</t>
  </si>
  <si>
    <t>Calculer l’intervalle d’échantillonnage.</t>
  </si>
  <si>
    <t>Projection des anomalies</t>
  </si>
  <si>
    <t>Le processus de projection se présente comme suit :</t>
  </si>
  <si>
    <t>Étapes de la projection de l’étendue des anomalies</t>
  </si>
  <si>
    <t>1.</t>
  </si>
  <si>
    <t>2.</t>
  </si>
  <si>
    <t>Cumuler les pourcentages des anomalies, en procédant à la compensation des surévaluations et des sous-évaluations.</t>
  </si>
  <si>
    <t>3.</t>
  </si>
  <si>
    <t>Calculer le pourcentage moyen des anomalies par élément de l’échantillon en divisant le total des pourcentages d’anomalies par le nombre de tous les éléments de l’échantillon (avec ou sans anomalies).</t>
  </si>
  <si>
    <t>4.</t>
  </si>
  <si>
    <t>ISA 530 SONDAGES EN AUDIT</t>
  </si>
  <si>
    <t>Définition et taille de l’échantillon et sélection des éléments à tester</t>
  </si>
  <si>
    <t>ISA 530.6</t>
  </si>
  <si>
    <t>Lors de la définition de l’échantillon, l'auditeur doit tenir compte des objectifs de la procédure d'audit et des attributs de la population dont sera extrait l'échantillon.</t>
  </si>
  <si>
    <t>-&gt; ISA 530.A9</t>
  </si>
  <si>
    <t>La décision visant à l'utilisation d'une approche statistique ou non statistique relève du jugement professionnel de l'auditeur ; toutefois, la taille d'un échantillon n'est pas un critère valable pour décider de choisir l’une ou l’autre approche.</t>
  </si>
  <si>
    <t>ISA 530.7</t>
  </si>
  <si>
    <t>L'auditeur doit définir un échantillon de taille suffisante pour réduire le risque d'échantillonnage à un niveau suffisamment faible pour être acceptable.</t>
  </si>
  <si>
    <t>-&gt; ISA 530.A10</t>
  </si>
  <si>
    <t xml:space="preserve">Le niveau du risque d'échantillonnage que l'auditeur est disposé à accepter affecte la taille requise de l'échantillon à sélectionner. Plus le risque que l'auditeur est disposé à accepter est faible, plus la taille de l'échantillon à sélectionner sera grande. </t>
  </si>
  <si>
    <t>ISA 530.8</t>
  </si>
  <si>
    <t>L'auditeur doit sélectionner les éléments pour le sondage de manière telle que tous les éléments d'une population aient une chance d'être sélectionnés.</t>
  </si>
  <si>
    <t>Mise en œuvre des procédures d'audit</t>
  </si>
  <si>
    <t>ISA 530.9</t>
  </si>
  <si>
    <t>L'auditeur doit soumettre chaque élément sélectionné à des procédures d'audit adaptées à l'objectif recherché.</t>
  </si>
  <si>
    <t>ISA 530.10</t>
  </si>
  <si>
    <t>Lorsqu'un élément sélectionné ne permet pas l'application de la procédure d'audit, l'auditeur doit réaliser celle-ci sur un élément de remplacement.</t>
  </si>
  <si>
    <t>ISA 530.11</t>
  </si>
  <si>
    <t>Lorsque l'auditeur n'est pas en mesure de réaliser les procédures d'audit prévues sur un élément sélectionné, ou des procédures alternatives adaptées, il doit traiter l'élément en question en tant que déviation par rapport au contrôle prescrit dans le cas de tests de procédures, ou en tant qu'anomalie dans le cas de vérifications de détail.</t>
  </si>
  <si>
    <t>Nature et cause des déviations et des anomalies</t>
  </si>
  <si>
    <t>ISA 530.12</t>
  </si>
  <si>
    <t>L'auditeur doit procéder à une investigation de la nature et de la cause des déviations et des anomalies relevées, et évaluer leur incidence possible sur l'objectif de la procédure d'audit et sur les autres domaines de l'audit.</t>
  </si>
  <si>
    <t>ISA 530.13</t>
  </si>
  <si>
    <t>Dans des situations extrêmement rares où l'auditeur considère qu'une anomalie ou une déviation relevée par un sondage constitue une erreur ponctuelle, il doit obtenir un niveau élevé de certitude que cette anomalie ou cette déviation n'est pas représentative de la population.  Il doit acquérir ce niveau de certitude en mettant en œuvre des procédures d'audit supplémentaires de manière à recueillir des éléments probants suffisants et appropriés démontrant que l'anomalie ou la déviation n'affecte pas le reste de la population.</t>
  </si>
  <si>
    <t>Extrapolation des anomalies</t>
  </si>
  <si>
    <t>ISA 530.14</t>
  </si>
  <si>
    <t>Dans le cas des vérifications de détail, l'auditeur doit extrapoler les anomalies relevées dans l'échantillon à l'ensemble de la population.</t>
  </si>
  <si>
    <t>Lorsqu'il est établi qu'une anomalie est une erreur ponctuelle, cette anomalie peut être exclue des anomalies à extrapoler sur l'ensemble de la population. Toutefois, l'incidence d'une telle anomalie, si elle n'est pas corrigée, nécessitera d'être prise en compte en complément des anomalies non ponctuelles extrapolées.</t>
  </si>
  <si>
    <t xml:space="preserve">ISA 530.15 </t>
  </si>
  <si>
    <t xml:space="preserve">L'auditeur doit évaluer :
(a) Les résultats du sondage ; et
(b) Si l'utilisation des sondages a fourni une base raisonnable pour fonder des conclusions sur l'ensemble de la population ayant fait l’objet du test. </t>
  </si>
  <si>
    <t>DOSSIER :</t>
  </si>
  <si>
    <t>Client XYZ</t>
  </si>
  <si>
    <t>RÉFÉRENCE :</t>
  </si>
  <si>
    <t xml:space="preserve">Exercice clos le : </t>
  </si>
  <si>
    <t>INITIALES/DATE :</t>
  </si>
  <si>
    <t>1. Informations générales sur l’échantillon</t>
  </si>
  <si>
    <t>Cycle</t>
  </si>
  <si>
    <t>Achats</t>
  </si>
  <si>
    <t>Seules les cellules en bleu doivent être remplies.</t>
  </si>
  <si>
    <t>Rubrique(s) des comptes annuels</t>
  </si>
  <si>
    <t>Stocks</t>
  </si>
  <si>
    <t>Assertion</t>
  </si>
  <si>
    <t>Exactitude</t>
  </si>
  <si>
    <t>Objectif détaillé, méthodologie et définition de l’anomalie :</t>
  </si>
  <si>
    <r>
      <t xml:space="preserve">2. </t>
    </r>
    <r>
      <rPr>
        <b/>
        <i/>
        <sz val="14"/>
        <color rgb="FF000080"/>
        <rFont val="Calibri"/>
        <family val="2"/>
        <scheme val="minor"/>
      </rPr>
      <t>Population</t>
    </r>
  </si>
  <si>
    <t>2.1</t>
  </si>
  <si>
    <t>Importez la population dans la feuille « Population »</t>
  </si>
  <si>
    <t>Vers l’onglet « Population »</t>
  </si>
  <si>
    <t>2.2</t>
  </si>
  <si>
    <t>Valeur monétaire de la population</t>
  </si>
  <si>
    <t>Nombre d’éléments</t>
  </si>
  <si>
    <t>Valeur moyenne</t>
  </si>
  <si>
    <t>3.1</t>
  </si>
  <si>
    <t xml:space="preserve">Déterminez l’erreur tolérable </t>
  </si>
  <si>
    <t>3.2</t>
  </si>
  <si>
    <t>Déterminez la fiabilité du contrôle interne et des autres procédures</t>
  </si>
  <si>
    <t>3.3</t>
  </si>
  <si>
    <r>
      <rPr>
        <b/>
        <i/>
        <sz val="14"/>
        <color rgb="FF000080"/>
        <rFont val="Calibri"/>
        <family val="2"/>
        <scheme val="minor"/>
      </rPr>
      <t>4.</t>
    </r>
    <r>
      <rPr>
        <b/>
        <i/>
        <sz val="14"/>
        <color rgb="FF000080"/>
        <rFont val="Calibri"/>
        <family val="2"/>
        <scheme val="minor"/>
      </rPr>
      <t xml:space="preserve"> </t>
    </r>
    <r>
      <rPr>
        <b/>
        <i/>
        <sz val="14"/>
        <color rgb="FF000080"/>
        <rFont val="Calibri"/>
        <family val="2"/>
        <scheme val="minor"/>
      </rPr>
      <t xml:space="preserve">Définissez les </t>
    </r>
    <r>
      <rPr>
        <b/>
        <i/>
        <u/>
        <sz val="14"/>
        <color rgb="FF000080"/>
        <rFont val="Calibri"/>
        <family val="2"/>
        <scheme val="minor"/>
      </rPr>
      <t>key items</t>
    </r>
  </si>
  <si>
    <t>4.1</t>
  </si>
  <si>
    <t>Documentez la justification de la définition des key items</t>
  </si>
  <si>
    <t>Vers l'onglet « Key items »</t>
  </si>
  <si>
    <t>4.2</t>
  </si>
  <si>
    <t>4.3</t>
  </si>
  <si>
    <t>Triez la colonne F par key items (Cliquez sur la flèche et sélectionnez uniquement les éléments marqués d’un « X »)</t>
  </si>
  <si>
    <t>4.4</t>
  </si>
  <si>
    <t>Copiez ces éléments dans l’onglet « Key items »</t>
  </si>
  <si>
    <t>4.5</t>
  </si>
  <si>
    <t>Valeur monétaire de ces key items</t>
  </si>
  <si>
    <t>5.1</t>
  </si>
  <si>
    <t>5.2</t>
  </si>
  <si>
    <t>5.3</t>
  </si>
  <si>
    <t>6.1</t>
  </si>
  <si>
    <t>Calculez l’intervalle d’échantillonnage</t>
  </si>
  <si>
    <t>Intervalle de l’échantillonnage = Erreur tolérable ÷ Facteur de confiance</t>
  </si>
  <si>
    <t>6.2</t>
  </si>
  <si>
    <t>Calculez le nombre d’éléments à tester</t>
  </si>
  <si>
    <t>Taille de l’échantillon = Population à tester ÷ Intervalle d’échantillonnage</t>
  </si>
  <si>
    <t>6.3</t>
  </si>
  <si>
    <t>Déterminez le point de départ aléatoire</t>
  </si>
  <si>
    <t>Veillez à ce que la sélection du point de départ aléatoire (à partir d’un générateur de nombres aléatoires ou en utilisant le jugement professionnel) soit documentée de manière appropriée.</t>
  </si>
  <si>
    <t>6.4</t>
  </si>
  <si>
    <t>Lien</t>
  </si>
  <si>
    <t>Copiez par « coller la valeur » le point de départ aléatoire déterminé à l’étape 5.3</t>
  </si>
  <si>
    <t>6.5</t>
  </si>
  <si>
    <t>6.6</t>
  </si>
  <si>
    <t>Copiez les éléments sélectionnés vers l’onglet « Tests »</t>
  </si>
  <si>
    <t>6.7</t>
  </si>
  <si>
    <t>6.8</t>
  </si>
  <si>
    <r>
      <rPr>
        <sz val="11"/>
        <color theme="1"/>
        <rFont val="Calibri"/>
        <family val="2"/>
        <scheme val="minor"/>
      </rPr>
      <t xml:space="preserve">Quelle est la </t>
    </r>
    <r>
      <rPr>
        <u/>
        <sz val="11"/>
        <color theme="1"/>
        <rFont val="Calibri"/>
        <family val="2"/>
        <scheme val="minor"/>
      </rPr>
      <t>valeur totale</t>
    </r>
    <r>
      <rPr>
        <sz val="11"/>
        <color theme="1"/>
        <rFont val="Calibri"/>
        <family val="2"/>
        <scheme val="minor"/>
      </rPr>
      <t xml:space="preserve"> de l’échantillon ?</t>
    </r>
  </si>
  <si>
    <t>7. Évaluez les anomalies ponctuelles</t>
  </si>
  <si>
    <t>7.2</t>
  </si>
  <si>
    <r>
      <rPr>
        <sz val="11"/>
        <color theme="1"/>
        <rFont val="Calibri"/>
        <family val="2"/>
        <scheme val="minor"/>
      </rPr>
      <t xml:space="preserve">Quelle est la </t>
    </r>
    <r>
      <rPr>
        <u/>
        <sz val="11"/>
        <color theme="1"/>
        <rFont val="Calibri"/>
        <family val="2"/>
        <scheme val="minor"/>
      </rPr>
      <t>valeur totale</t>
    </r>
    <r>
      <rPr>
        <sz val="11"/>
        <color theme="1"/>
        <rFont val="Calibri"/>
        <family val="2"/>
        <scheme val="minor"/>
      </rPr>
      <t xml:space="preserve"> des anomalies ponctuelles ?</t>
    </r>
  </si>
  <si>
    <t>7.2.1</t>
  </si>
  <si>
    <t>Dont anomalies ponctuelles expliquées</t>
  </si>
  <si>
    <t>7.2.2</t>
  </si>
  <si>
    <r>
      <rPr>
        <sz val="11"/>
        <color theme="1"/>
        <rFont val="Calibri"/>
        <family val="2"/>
        <scheme val="minor"/>
      </rPr>
      <t xml:space="preserve">Valeur résiduelle </t>
    </r>
    <r>
      <rPr>
        <sz val="11"/>
        <color theme="1"/>
        <rFont val="Calibri"/>
        <family val="2"/>
        <scheme val="minor"/>
      </rPr>
      <t>des</t>
    </r>
    <r>
      <rPr>
        <sz val="11"/>
        <color theme="1"/>
        <rFont val="Calibri"/>
        <family val="2"/>
        <scheme val="minor"/>
      </rPr>
      <t xml:space="preserve"> anomalies ponctuelles</t>
    </r>
  </si>
  <si>
    <t>7.2.3</t>
  </si>
  <si>
    <t>Dont anomalies positives</t>
  </si>
  <si>
    <t>7.2.4</t>
  </si>
  <si>
    <t>Dont anomalies négatives</t>
  </si>
  <si>
    <t>7.3</t>
  </si>
  <si>
    <r>
      <rPr>
        <u/>
        <sz val="11"/>
        <color theme="1"/>
        <rFont val="Calibri"/>
        <family val="2"/>
        <scheme val="minor"/>
      </rPr>
      <t>Combien d’éléments</t>
    </r>
    <r>
      <rPr>
        <sz val="11"/>
        <color theme="1"/>
        <rFont val="Calibri"/>
        <family val="2"/>
        <scheme val="minor"/>
      </rPr>
      <t xml:space="preserve"> sont concernés ?</t>
    </r>
  </si>
  <si>
    <t>7.3.1</t>
  </si>
  <si>
    <t>L’auditeur peut juger raisonnable d'analyser séparément les différences positives et négatives, afin d'identifier d'éventuelles causes profondes communes et des biais plus systématiques dans le traitement comptable des éléments testés. Dans ce cas, la méthode d'extrapolation devra être appliquée de manière cohérente.</t>
  </si>
  <si>
    <t>7.3.2</t>
  </si>
  <si>
    <t>7.4</t>
  </si>
  <si>
    <r>
      <rPr>
        <sz val="11"/>
        <color theme="1"/>
        <rFont val="Calibri"/>
        <family val="2"/>
        <scheme val="minor"/>
      </rPr>
      <t xml:space="preserve">Quelle est la </t>
    </r>
    <r>
      <rPr>
        <u/>
        <sz val="11"/>
        <color theme="1"/>
        <rFont val="Calibri"/>
        <family val="2"/>
        <scheme val="minor"/>
      </rPr>
      <t>valeur résiduelle moyenne</t>
    </r>
    <r>
      <rPr>
        <sz val="11"/>
        <color theme="1"/>
        <rFont val="Calibri"/>
        <family val="2"/>
        <scheme val="minor"/>
      </rPr>
      <t xml:space="preserve"> des anomalies ponctuelles ?</t>
    </r>
  </si>
  <si>
    <t>7.4.1</t>
  </si>
  <si>
    <t>Voir justification dans l’onglet « Tests »</t>
  </si>
  <si>
    <t>7.4.2</t>
  </si>
  <si>
    <r>
      <rPr>
        <b/>
        <i/>
        <sz val="14"/>
        <color rgb="FF000080"/>
        <rFont val="Calibri"/>
        <family val="2"/>
        <scheme val="minor"/>
      </rPr>
      <t>8.</t>
    </r>
    <r>
      <rPr>
        <b/>
        <i/>
        <sz val="14"/>
        <color rgb="FF000080"/>
        <rFont val="Calibri"/>
        <family val="2"/>
        <scheme val="minor"/>
      </rPr>
      <t xml:space="preserve"> </t>
    </r>
    <r>
      <rPr>
        <b/>
        <i/>
        <sz val="14"/>
        <color rgb="FF000080"/>
        <rFont val="Calibri"/>
        <family val="2"/>
        <scheme val="minor"/>
      </rPr>
      <t xml:space="preserve">Évaluez les anomalies </t>
    </r>
    <r>
      <rPr>
        <b/>
        <i/>
        <u/>
        <sz val="14"/>
        <color rgb="FF000080"/>
        <rFont val="Calibri"/>
        <family val="2"/>
        <scheme val="minor"/>
      </rPr>
      <t>non</t>
    </r>
    <r>
      <rPr>
        <b/>
        <i/>
        <sz val="14"/>
        <color rgb="FF000080"/>
        <rFont val="Calibri"/>
        <family val="2"/>
        <scheme val="minor"/>
      </rPr>
      <t xml:space="preserve"> ponctuelles</t>
    </r>
  </si>
  <si>
    <t>8.1</t>
  </si>
  <si>
    <r>
      <rPr>
        <sz val="11"/>
        <color theme="1"/>
        <rFont val="Calibri"/>
        <family val="2"/>
        <scheme val="minor"/>
      </rPr>
      <t xml:space="preserve">Quelle est la </t>
    </r>
    <r>
      <rPr>
        <u/>
        <sz val="11"/>
        <color theme="1"/>
        <rFont val="Calibri"/>
        <family val="2"/>
        <scheme val="minor"/>
      </rPr>
      <t>valeur totale</t>
    </r>
    <r>
      <rPr>
        <sz val="11"/>
        <color theme="1"/>
        <rFont val="Calibri"/>
        <family val="2"/>
        <scheme val="minor"/>
      </rPr>
      <t xml:space="preserve"> des anomalies non ponctuelles ?</t>
    </r>
  </si>
  <si>
    <t>8.1.1</t>
  </si>
  <si>
    <t>8.1.2</t>
  </si>
  <si>
    <t>8.2</t>
  </si>
  <si>
    <t>8.2.1</t>
  </si>
  <si>
    <t>8.2.2</t>
  </si>
  <si>
    <t>8.3</t>
  </si>
  <si>
    <r>
      <rPr>
        <sz val="11"/>
        <color theme="1"/>
        <rFont val="Calibri"/>
        <family val="2"/>
        <scheme val="minor"/>
      </rPr>
      <t xml:space="preserve">Quelle est la </t>
    </r>
    <r>
      <rPr>
        <u/>
        <sz val="11"/>
        <color theme="1"/>
        <rFont val="Calibri"/>
        <family val="2"/>
        <scheme val="minor"/>
      </rPr>
      <t>valeur moyenne</t>
    </r>
    <r>
      <rPr>
        <sz val="11"/>
        <color theme="1"/>
        <rFont val="Calibri"/>
        <family val="2"/>
        <scheme val="minor"/>
      </rPr>
      <t xml:space="preserve"> des anomalies non ponctuelles ?</t>
    </r>
  </si>
  <si>
    <t>8.3.1</t>
  </si>
  <si>
    <t>8.3.2</t>
  </si>
  <si>
    <t>9.1</t>
  </si>
  <si>
    <r>
      <rPr>
        <sz val="11"/>
        <color theme="1"/>
        <rFont val="Calibri"/>
        <family val="2"/>
        <scheme val="minor"/>
      </rPr>
      <t xml:space="preserve">Extrapolation des anomalies </t>
    </r>
    <r>
      <rPr>
        <u/>
        <sz val="11"/>
        <color theme="1"/>
        <rFont val="Calibri"/>
        <family val="2"/>
        <scheme val="minor"/>
      </rPr>
      <t>positives</t>
    </r>
    <r>
      <rPr>
        <sz val="11"/>
        <color theme="1"/>
        <rFont val="Calibri"/>
        <family val="2"/>
        <scheme val="minor"/>
      </rPr>
      <t xml:space="preserve"> non ponctuelles</t>
    </r>
  </si>
  <si>
    <t>9.2</t>
  </si>
  <si>
    <r>
      <rPr>
        <sz val="11"/>
        <color theme="1"/>
        <rFont val="Calibri"/>
        <family val="2"/>
        <scheme val="minor"/>
      </rPr>
      <t xml:space="preserve">Extrapolation des anomalies </t>
    </r>
    <r>
      <rPr>
        <u/>
        <sz val="11"/>
        <color theme="1"/>
        <rFont val="Calibri"/>
        <family val="2"/>
        <scheme val="minor"/>
      </rPr>
      <t>négatives</t>
    </r>
    <r>
      <rPr>
        <sz val="11"/>
        <color theme="1"/>
        <rFont val="Calibri"/>
        <family val="2"/>
        <scheme val="minor"/>
      </rPr>
      <t xml:space="preserve"> non ponctuelles</t>
    </r>
  </si>
  <si>
    <t>9.3</t>
  </si>
  <si>
    <r>
      <rPr>
        <sz val="11"/>
        <color theme="1"/>
        <rFont val="Calibri"/>
        <family val="2"/>
        <scheme val="minor"/>
      </rPr>
      <t xml:space="preserve">Valeur totale </t>
    </r>
    <r>
      <rPr>
        <sz val="11"/>
        <color theme="1"/>
        <rFont val="Calibri"/>
        <family val="2"/>
        <scheme val="minor"/>
      </rPr>
      <t>des</t>
    </r>
    <r>
      <rPr>
        <sz val="11"/>
        <color theme="1"/>
        <rFont val="Calibri"/>
        <family val="2"/>
        <scheme val="minor"/>
      </rPr>
      <t xml:space="preserve"> anomalies ponctuelles</t>
    </r>
  </si>
  <si>
    <t>9.4</t>
  </si>
  <si>
    <t>Valeur totale extrapolée des anomalies</t>
  </si>
  <si>
    <t>% d’erreur tolérable</t>
  </si>
  <si>
    <t>10. Conclusion</t>
  </si>
  <si>
    <t>10.1</t>
  </si>
  <si>
    <t>Les tests répondent-ils aux attentes (valeur extrapolée &lt; erreur tolérable) ?</t>
  </si>
  <si>
    <t>Oui</t>
  </si>
  <si>
    <t>10.2</t>
  </si>
  <si>
    <t>Sinon, expliquez comment cela est remédié dans l’approche d’audit (élargissement de l'échantillon, autres procédures d’audit, etc.)</t>
  </si>
  <si>
    <t>10.3</t>
  </si>
  <si>
    <r>
      <rPr>
        <b/>
        <sz val="11"/>
        <color theme="1"/>
        <rFont val="Calibri"/>
        <family val="2"/>
        <scheme val="minor"/>
      </rPr>
      <t xml:space="preserve">Conclusion générale sur les procédures mises en œuvre sur les </t>
    </r>
    <r>
      <rPr>
        <b/>
        <u/>
        <sz val="11"/>
        <color theme="1"/>
        <rFont val="Calibri"/>
        <family val="2"/>
        <scheme val="minor"/>
      </rPr>
      <t>key items</t>
    </r>
  </si>
  <si>
    <t>Valeur</t>
  </si>
  <si>
    <t>Élément 416</t>
  </si>
  <si>
    <t>Élément 413</t>
  </si>
  <si>
    <t>Élément 1</t>
  </si>
  <si>
    <t>Élément 2</t>
  </si>
  <si>
    <t>Élément 3</t>
  </si>
  <si>
    <t>Élément 4</t>
  </si>
  <si>
    <t>Élément 5</t>
  </si>
  <si>
    <t>Élément 6</t>
  </si>
  <si>
    <t>Élément 7</t>
  </si>
  <si>
    <t>Élément 8</t>
  </si>
  <si>
    <t>Élément 9</t>
  </si>
  <si>
    <t>Élément 10</t>
  </si>
  <si>
    <t>Élément 11</t>
  </si>
  <si>
    <t>Élément 12</t>
  </si>
  <si>
    <t>Élément 13</t>
  </si>
  <si>
    <t>Élément 14</t>
  </si>
  <si>
    <t>Élément 15</t>
  </si>
  <si>
    <t>Élément 16</t>
  </si>
  <si>
    <t>Élément 17</t>
  </si>
  <si>
    <t>Élément 18</t>
  </si>
  <si>
    <t>Élément 19</t>
  </si>
  <si>
    <t>Élément 20</t>
  </si>
  <si>
    <t>Élément 21</t>
  </si>
  <si>
    <t>Élément 22</t>
  </si>
  <si>
    <t>Élément 23</t>
  </si>
  <si>
    <t>Élément 24</t>
  </si>
  <si>
    <t>Élément 25</t>
  </si>
  <si>
    <t>Élément 26</t>
  </si>
  <si>
    <t>Élément 27</t>
  </si>
  <si>
    <t>Élément 28</t>
  </si>
  <si>
    <t>Élément 29</t>
  </si>
  <si>
    <t>Élément 30</t>
  </si>
  <si>
    <t>Élément 31</t>
  </si>
  <si>
    <t>Élément 32</t>
  </si>
  <si>
    <t>Élément 33</t>
  </si>
  <si>
    <t>Élément 34</t>
  </si>
  <si>
    <t>Élément 35</t>
  </si>
  <si>
    <t>Élément 36</t>
  </si>
  <si>
    <t>Élément 37</t>
  </si>
  <si>
    <t>Élément 38</t>
  </si>
  <si>
    <t>Élément 39</t>
  </si>
  <si>
    <t>Élément 40</t>
  </si>
  <si>
    <t>Élément 41</t>
  </si>
  <si>
    <t>Élément 42</t>
  </si>
  <si>
    <t>Élément 43</t>
  </si>
  <si>
    <t>Élément 44</t>
  </si>
  <si>
    <t>Élément 45</t>
  </si>
  <si>
    <t>Élément 46</t>
  </si>
  <si>
    <t>Élément 47</t>
  </si>
  <si>
    <t>Élément 48</t>
  </si>
  <si>
    <t>Élément 49</t>
  </si>
  <si>
    <t>Élément 50</t>
  </si>
  <si>
    <t>Élément 410</t>
  </si>
  <si>
    <t>Élément 51</t>
  </si>
  <si>
    <t>Élément 411</t>
  </si>
  <si>
    <t>Élément 418</t>
  </si>
  <si>
    <t>Élément 412</t>
  </si>
  <si>
    <t>Élément 424</t>
  </si>
  <si>
    <t>Élément 52</t>
  </si>
  <si>
    <t>Élément 53</t>
  </si>
  <si>
    <t>Élément 54</t>
  </si>
  <si>
    <t>Élément 55</t>
  </si>
  <si>
    <t>Élément 56</t>
  </si>
  <si>
    <t>Élément 57</t>
  </si>
  <si>
    <t>Élément 58</t>
  </si>
  <si>
    <t>Élément 59</t>
  </si>
  <si>
    <t>Élément 60</t>
  </si>
  <si>
    <t>Élément 61</t>
  </si>
  <si>
    <t>Élément 62</t>
  </si>
  <si>
    <t>Élément 63</t>
  </si>
  <si>
    <t>Élément 64</t>
  </si>
  <si>
    <t>Élément 65</t>
  </si>
  <si>
    <t>Élément 66</t>
  </si>
  <si>
    <t>Élément 67</t>
  </si>
  <si>
    <t>Élément 68</t>
  </si>
  <si>
    <t>Élément 69</t>
  </si>
  <si>
    <t>Élément 70</t>
  </si>
  <si>
    <t>Élément 71</t>
  </si>
  <si>
    <t>Élément 72</t>
  </si>
  <si>
    <t>Élément 73</t>
  </si>
  <si>
    <t>Élément 74</t>
  </si>
  <si>
    <t>Élément 75</t>
  </si>
  <si>
    <t>Élément 76</t>
  </si>
  <si>
    <t>Élément 77</t>
  </si>
  <si>
    <t>Élément 78</t>
  </si>
  <si>
    <t>Élément 79</t>
  </si>
  <si>
    <t>Élément 80</t>
  </si>
  <si>
    <t>Élément 81</t>
  </si>
  <si>
    <t>Élément 82</t>
  </si>
  <si>
    <t>Élément 83</t>
  </si>
  <si>
    <t>Élément 84</t>
  </si>
  <si>
    <t>Élément 85</t>
  </si>
  <si>
    <t>Élément 86</t>
  </si>
  <si>
    <t>Élément 87</t>
  </si>
  <si>
    <t>Élément 88</t>
  </si>
  <si>
    <t>Élément 89</t>
  </si>
  <si>
    <t>Élément 90</t>
  </si>
  <si>
    <t>Élément 91</t>
  </si>
  <si>
    <t>Élément 92</t>
  </si>
  <si>
    <t>Élément 93</t>
  </si>
  <si>
    <t>Élément 94</t>
  </si>
  <si>
    <t>Élément 95</t>
  </si>
  <si>
    <t>Élément 96</t>
  </si>
  <si>
    <t>Élément 97</t>
  </si>
  <si>
    <t>Élément 98</t>
  </si>
  <si>
    <t>Élément 99</t>
  </si>
  <si>
    <t>Élément 100</t>
  </si>
  <si>
    <t>Élément 101</t>
  </si>
  <si>
    <t>Élément 102</t>
  </si>
  <si>
    <t>Élément 103</t>
  </si>
  <si>
    <t>Élément 104</t>
  </si>
  <si>
    <t>Élément 105</t>
  </si>
  <si>
    <t>Élément 106</t>
  </si>
  <si>
    <t>Élément 107</t>
  </si>
  <si>
    <t>Élément 108</t>
  </si>
  <si>
    <t>Élément 109</t>
  </si>
  <si>
    <t>Élément 110</t>
  </si>
  <si>
    <t>Élément 111</t>
  </si>
  <si>
    <t>Élément 112</t>
  </si>
  <si>
    <t>Élément 113</t>
  </si>
  <si>
    <t>Élément 114</t>
  </si>
  <si>
    <t>Élément 115</t>
  </si>
  <si>
    <t>Élément 116</t>
  </si>
  <si>
    <t>Élément 117</t>
  </si>
  <si>
    <t>Élément 118</t>
  </si>
  <si>
    <t>Élément 119</t>
  </si>
  <si>
    <t>Élément 120</t>
  </si>
  <si>
    <t>Élément 121</t>
  </si>
  <si>
    <t>Élément 122</t>
  </si>
  <si>
    <t>Élément 123</t>
  </si>
  <si>
    <t>Élément 124</t>
  </si>
  <si>
    <t>Élément 125</t>
  </si>
  <si>
    <t>Élément 126</t>
  </si>
  <si>
    <t>Élément 127</t>
  </si>
  <si>
    <t>Élément 128</t>
  </si>
  <si>
    <t>Élément 129</t>
  </si>
  <si>
    <t>Élément 130</t>
  </si>
  <si>
    <t>Élément 131</t>
  </si>
  <si>
    <t>Élément 132</t>
  </si>
  <si>
    <t>Élément 133</t>
  </si>
  <si>
    <t>Élément 134</t>
  </si>
  <si>
    <t>Élément 135</t>
  </si>
  <si>
    <t>Élément 136</t>
  </si>
  <si>
    <t>Élément 137</t>
  </si>
  <si>
    <t>Élément 138</t>
  </si>
  <si>
    <t>Élément 139</t>
  </si>
  <si>
    <t>Élément 140</t>
  </si>
  <si>
    <t>Élément 141</t>
  </si>
  <si>
    <t>Élément 142</t>
  </si>
  <si>
    <t>Élément 143</t>
  </si>
  <si>
    <t>Élément 144</t>
  </si>
  <si>
    <t>Élément 145</t>
  </si>
  <si>
    <t>Élément 146</t>
  </si>
  <si>
    <t>Élément 147</t>
  </si>
  <si>
    <t>Élément 148</t>
  </si>
  <si>
    <t>Élément 149</t>
  </si>
  <si>
    <t>Élément 150</t>
  </si>
  <si>
    <t>Élément 151</t>
  </si>
  <si>
    <t>Élément 152</t>
  </si>
  <si>
    <t>Élément 153</t>
  </si>
  <si>
    <t>Élément 154</t>
  </si>
  <si>
    <t>Élément 155</t>
  </si>
  <si>
    <t>Élément 156</t>
  </si>
  <si>
    <t>Élément 157</t>
  </si>
  <si>
    <t>Élément 158</t>
  </si>
  <si>
    <t>Élément 159</t>
  </si>
  <si>
    <t>Élément 160</t>
  </si>
  <si>
    <t>Élément 161</t>
  </si>
  <si>
    <t>Élément 162</t>
  </si>
  <si>
    <t>Élément 163</t>
  </si>
  <si>
    <t>Élément 422</t>
  </si>
  <si>
    <t>Élément 164</t>
  </si>
  <si>
    <t>Élément 165</t>
  </si>
  <si>
    <t>Élément 166</t>
  </si>
  <si>
    <t>Élément 167</t>
  </si>
  <si>
    <t>Élément 168</t>
  </si>
  <si>
    <t>Élément 169</t>
  </si>
  <si>
    <t>Élément 170</t>
  </si>
  <si>
    <t>Élément 171</t>
  </si>
  <si>
    <t>Élément 172</t>
  </si>
  <si>
    <t>Élément 173</t>
  </si>
  <si>
    <t>Élément 174</t>
  </si>
  <si>
    <t>Élément 175</t>
  </si>
  <si>
    <t>Élément 176</t>
  </si>
  <si>
    <t>Élément 177</t>
  </si>
  <si>
    <t>Élément 178</t>
  </si>
  <si>
    <t>Élément 179</t>
  </si>
  <si>
    <t>Élément 180</t>
  </si>
  <si>
    <t>Élément 181</t>
  </si>
  <si>
    <t>Élément 182</t>
  </si>
  <si>
    <t>Élément 183</t>
  </si>
  <si>
    <t>Élément 184</t>
  </si>
  <si>
    <t>Élément 185</t>
  </si>
  <si>
    <t>Élément 186</t>
  </si>
  <si>
    <t>Élément 187</t>
  </si>
  <si>
    <t>Élément 188</t>
  </si>
  <si>
    <t>Élément 189</t>
  </si>
  <si>
    <t>Élément 190</t>
  </si>
  <si>
    <t>Élément 191</t>
  </si>
  <si>
    <t>Élément 192</t>
  </si>
  <si>
    <t>Élément 193</t>
  </si>
  <si>
    <t>Élément 194</t>
  </si>
  <si>
    <t>Élément 195</t>
  </si>
  <si>
    <t>Élément 196</t>
  </si>
  <si>
    <t>Élément 197</t>
  </si>
  <si>
    <t>Élément 198</t>
  </si>
  <si>
    <t>Élément 199</t>
  </si>
  <si>
    <t>Élément 200</t>
  </si>
  <si>
    <t>Élément 201</t>
  </si>
  <si>
    <t>Élément 202</t>
  </si>
  <si>
    <t>Élément 203</t>
  </si>
  <si>
    <t>Élément 423</t>
  </si>
  <si>
    <t>Élément 414</t>
  </si>
  <si>
    <t>Élément 204</t>
  </si>
  <si>
    <t>Élément 205</t>
  </si>
  <si>
    <t>Élément 206</t>
  </si>
  <si>
    <t>Élément 207</t>
  </si>
  <si>
    <t>Élément 208</t>
  </si>
  <si>
    <t>Élément 209</t>
  </si>
  <si>
    <t>Élément 210</t>
  </si>
  <si>
    <t>Élément 211</t>
  </si>
  <si>
    <t>Élément 212</t>
  </si>
  <si>
    <t>Élément 213</t>
  </si>
  <si>
    <t>Élément 214</t>
  </si>
  <si>
    <t>Élément 215</t>
  </si>
  <si>
    <t>Élément 216</t>
  </si>
  <si>
    <t>Élément 217</t>
  </si>
  <si>
    <t>Élément 218</t>
  </si>
  <si>
    <t>Élément 219</t>
  </si>
  <si>
    <t>Élément 220</t>
  </si>
  <si>
    <t>Élément 221</t>
  </si>
  <si>
    <t>Élément 222</t>
  </si>
  <si>
    <t>Élément 223</t>
  </si>
  <si>
    <t>Élément 224</t>
  </si>
  <si>
    <t>Élément 225</t>
  </si>
  <si>
    <t>Élément 226</t>
  </si>
  <si>
    <t>Élément 227</t>
  </si>
  <si>
    <t>Élément 228</t>
  </si>
  <si>
    <t>Élément 229</t>
  </si>
  <si>
    <t>Élément 230</t>
  </si>
  <si>
    <t>Élément 231</t>
  </si>
  <si>
    <t>Élément 232</t>
  </si>
  <si>
    <t>Élément 233</t>
  </si>
  <si>
    <t>Élément 234</t>
  </si>
  <si>
    <t>Élément 235</t>
  </si>
  <si>
    <t>Élément 236</t>
  </si>
  <si>
    <t>Élément 237</t>
  </si>
  <si>
    <t>Élément 238</t>
  </si>
  <si>
    <t>Élément 239</t>
  </si>
  <si>
    <t>Élément 240</t>
  </si>
  <si>
    <t>Élément 241</t>
  </si>
  <si>
    <t>Élément 242</t>
  </si>
  <si>
    <t>Élément 243</t>
  </si>
  <si>
    <t>Élément 244</t>
  </si>
  <si>
    <t>Élément 245</t>
  </si>
  <si>
    <t>Élément 246</t>
  </si>
  <si>
    <t>Élément 247</t>
  </si>
  <si>
    <t>Élément 248</t>
  </si>
  <si>
    <t>Élément 249</t>
  </si>
  <si>
    <t>Élément 250</t>
  </si>
  <si>
    <t>Élément 251</t>
  </si>
  <si>
    <t>Élément 420</t>
  </si>
  <si>
    <t>Élément 417</t>
  </si>
  <si>
    <t>Élément 252</t>
  </si>
  <si>
    <t>Élément 253</t>
  </si>
  <si>
    <t>Élément 254</t>
  </si>
  <si>
    <t>Élément 255</t>
  </si>
  <si>
    <t>Élément 256</t>
  </si>
  <si>
    <t>Élément 257</t>
  </si>
  <si>
    <t>Élément 258</t>
  </si>
  <si>
    <t>Élément 259</t>
  </si>
  <si>
    <t>Élément 260</t>
  </si>
  <si>
    <t>Élément 261</t>
  </si>
  <si>
    <t>Élément 262</t>
  </si>
  <si>
    <t>Élément 263</t>
  </si>
  <si>
    <t>Élément 264</t>
  </si>
  <si>
    <t>Élément 265</t>
  </si>
  <si>
    <t>Élément 266</t>
  </si>
  <si>
    <t>Élément 267</t>
  </si>
  <si>
    <t>Élément 268</t>
  </si>
  <si>
    <t>Élément 269</t>
  </si>
  <si>
    <t>Élément 270</t>
  </si>
  <si>
    <t>Élément 271</t>
  </si>
  <si>
    <t>Élément 272</t>
  </si>
  <si>
    <t>Élément 421</t>
  </si>
  <si>
    <t>Élément 273</t>
  </si>
  <si>
    <t>Élément 274</t>
  </si>
  <si>
    <t>Élément 275</t>
  </si>
  <si>
    <t>Élément 276</t>
  </si>
  <si>
    <t>Élément 277</t>
  </si>
  <si>
    <t>Élément 278</t>
  </si>
  <si>
    <t>Élément 279</t>
  </si>
  <si>
    <t>Élément 280</t>
  </si>
  <si>
    <t>Élément 281</t>
  </si>
  <si>
    <t>Élément 282</t>
  </si>
  <si>
    <t>Élément 283</t>
  </si>
  <si>
    <t>Élément 284</t>
  </si>
  <si>
    <t>Élément 285</t>
  </si>
  <si>
    <t>Élément 286</t>
  </si>
  <si>
    <t>Élément 287</t>
  </si>
  <si>
    <t>Élément 288</t>
  </si>
  <si>
    <t>Élément 289</t>
  </si>
  <si>
    <t>Élément 290</t>
  </si>
  <si>
    <t>Élément 291</t>
  </si>
  <si>
    <t>Élément 292</t>
  </si>
  <si>
    <t>Élément 293</t>
  </si>
  <si>
    <t>Élément 294</t>
  </si>
  <si>
    <t>Élément 295</t>
  </si>
  <si>
    <t>Élément 296</t>
  </si>
  <si>
    <t>Élément 297</t>
  </si>
  <si>
    <t>Élément 298</t>
  </si>
  <si>
    <t>Élément 299</t>
  </si>
  <si>
    <t>Élément 300</t>
  </si>
  <si>
    <t>Élément 301</t>
  </si>
  <si>
    <t>Élément 302</t>
  </si>
  <si>
    <t>Élément 303</t>
  </si>
  <si>
    <t>Élément 304</t>
  </si>
  <si>
    <t>Élément 305</t>
  </si>
  <si>
    <t>Élément 306</t>
  </si>
  <si>
    <t>Élément 307</t>
  </si>
  <si>
    <t>Élément 308</t>
  </si>
  <si>
    <t>Élément 309</t>
  </si>
  <si>
    <t>Élément 310</t>
  </si>
  <si>
    <t>Élément 311</t>
  </si>
  <si>
    <t>Élément 312</t>
  </si>
  <si>
    <t>Élément 313</t>
  </si>
  <si>
    <t>Élément 314</t>
  </si>
  <si>
    <t>Élément 315</t>
  </si>
  <si>
    <t>Élément 316</t>
  </si>
  <si>
    <t>Élément 317</t>
  </si>
  <si>
    <t>Élément 318</t>
  </si>
  <si>
    <t>Élément 319</t>
  </si>
  <si>
    <t>Élément 320</t>
  </si>
  <si>
    <t>Élément 321</t>
  </si>
  <si>
    <t>Élément 322</t>
  </si>
  <si>
    <t>Élément 323</t>
  </si>
  <si>
    <t>Élément 324</t>
  </si>
  <si>
    <t>Élément 325</t>
  </si>
  <si>
    <t>Élément 326</t>
  </si>
  <si>
    <t>Élément 327</t>
  </si>
  <si>
    <t>Élément 328</t>
  </si>
  <si>
    <t>Élément 329</t>
  </si>
  <si>
    <t>Élément 330</t>
  </si>
  <si>
    <t>Élément 331</t>
  </si>
  <si>
    <t>Élément 332</t>
  </si>
  <si>
    <t>Élément 333</t>
  </si>
  <si>
    <t>Élément 334</t>
  </si>
  <si>
    <t>Élément 335</t>
  </si>
  <si>
    <t>Élément 336</t>
  </si>
  <si>
    <t>Élément 337</t>
  </si>
  <si>
    <t>Élément 338</t>
  </si>
  <si>
    <t>Élément 339</t>
  </si>
  <si>
    <t>Élément 340</t>
  </si>
  <si>
    <t>Élément 341</t>
  </si>
  <si>
    <t>Élément 342</t>
  </si>
  <si>
    <t>Élément 343</t>
  </si>
  <si>
    <t>Élément 344</t>
  </si>
  <si>
    <t>Élément 345</t>
  </si>
  <si>
    <t>Élément 419</t>
  </si>
  <si>
    <t>Élément 346</t>
  </si>
  <si>
    <t>Élément 347</t>
  </si>
  <si>
    <t>Élément 348</t>
  </si>
  <si>
    <t>Élément 349</t>
  </si>
  <si>
    <t>Élément 350</t>
  </si>
  <si>
    <t>Élément 351</t>
  </si>
  <si>
    <t>Élément 352</t>
  </si>
  <si>
    <t>Élément 353</t>
  </si>
  <si>
    <t>Élément 354</t>
  </si>
  <si>
    <t>Élément 355</t>
  </si>
  <si>
    <t>Élément 356</t>
  </si>
  <si>
    <t>Élément 357</t>
  </si>
  <si>
    <t>Élément 358</t>
  </si>
  <si>
    <t>Élément 359</t>
  </si>
  <si>
    <t>Élément 360</t>
  </si>
  <si>
    <t>Élément 361</t>
  </si>
  <si>
    <t>Élément 362</t>
  </si>
  <si>
    <t>Élément 363</t>
  </si>
  <si>
    <t>Élément 364</t>
  </si>
  <si>
    <t>Élément 365</t>
  </si>
  <si>
    <t>Élément 366</t>
  </si>
  <si>
    <t>Élément 367</t>
  </si>
  <si>
    <t>Élément 368</t>
  </si>
  <si>
    <t>Élément 369</t>
  </si>
  <si>
    <t>Élément 370</t>
  </si>
  <si>
    <t>Élément 371</t>
  </si>
  <si>
    <t>Élément 372</t>
  </si>
  <si>
    <t>Élément 373</t>
  </si>
  <si>
    <t>Élément 374</t>
  </si>
  <si>
    <t>Élément 375</t>
  </si>
  <si>
    <t>Élément 376</t>
  </si>
  <si>
    <t>Élément 377</t>
  </si>
  <si>
    <t>Élément 378</t>
  </si>
  <si>
    <t>Élément 379</t>
  </si>
  <si>
    <t>Élément 380</t>
  </si>
  <si>
    <t>Élément 381</t>
  </si>
  <si>
    <t>Élément 382</t>
  </si>
  <si>
    <t>Élément 383</t>
  </si>
  <si>
    <t>Élément 384</t>
  </si>
  <si>
    <t>Élément 385</t>
  </si>
  <si>
    <t>Élément 386</t>
  </si>
  <si>
    <t>Élément 387</t>
  </si>
  <si>
    <t>Élément 388</t>
  </si>
  <si>
    <t>Élément 389</t>
  </si>
  <si>
    <t>Élément 390</t>
  </si>
  <si>
    <t>Élément 391</t>
  </si>
  <si>
    <t>Élément 392</t>
  </si>
  <si>
    <t>Élément 393</t>
  </si>
  <si>
    <t>Élément 394</t>
  </si>
  <si>
    <t>Élément 395</t>
  </si>
  <si>
    <t>Élément 396</t>
  </si>
  <si>
    <t>Élément 397</t>
  </si>
  <si>
    <t>Élément 398</t>
  </si>
  <si>
    <t>Élément 399</t>
  </si>
  <si>
    <t>Élément 400</t>
  </si>
  <si>
    <t>Élément 401</t>
  </si>
  <si>
    <t>Élément 402</t>
  </si>
  <si>
    <t>Élément 403</t>
  </si>
  <si>
    <t>Élément 404</t>
  </si>
  <si>
    <t>Élément 405</t>
  </si>
  <si>
    <t>Élément 406</t>
  </si>
  <si>
    <t>Élément 407</t>
  </si>
  <si>
    <t>Élément 408</t>
  </si>
  <si>
    <t>Élément 409</t>
  </si>
  <si>
    <t>Élément 415</t>
  </si>
  <si>
    <t>Seuil numérique minimal utilisé pour les soldes significatifs :</t>
  </si>
  <si>
    <t>Seuil de planification</t>
  </si>
  <si>
    <t>Autres critères pris en compte :</t>
  </si>
  <si>
    <t>Montant</t>
  </si>
  <si>
    <t>RÉF.</t>
  </si>
  <si>
    <t>Conclusion</t>
  </si>
  <si>
    <t>Description et référence aux procédures d’audit spécifiques mises en œuvre sur ces key items :</t>
  </si>
  <si>
    <t>Analyse des transactions &gt; Seuil de planification</t>
  </si>
  <si>
    <t>xxx</t>
  </si>
  <si>
    <t>Satisfaisant</t>
  </si>
  <si>
    <t>Analyse des transactions négatives</t>
  </si>
  <si>
    <t>yyy</t>
  </si>
  <si>
    <t>Total couvert par d’autres contrôles de substance</t>
  </si>
  <si>
    <t>Conclusion générale sur
les tests effectués sur les key items :</t>
  </si>
  <si>
    <t>Valeur cumulée</t>
  </si>
  <si>
    <t>Sélection</t>
  </si>
  <si>
    <t>Point de référence</t>
  </si>
  <si>
    <t>La sélection se fait en sélectionnant les éléments chaque fois que la « valeur cumulée » dépasse la valeur de la colonne « J »</t>
  </si>
  <si>
    <t>Point de départ</t>
  </si>
  <si>
    <t>Référence / description des tests</t>
  </si>
  <si>
    <t>Valeur observée</t>
  </si>
  <si>
    <t>Dont
anomalies
ponctuelles</t>
  </si>
  <si>
    <t>Anomalies ponctuelles expliquées</t>
  </si>
  <si>
    <t>Mauvaise référence sur la facture. Vérifiée avec le bon de livraison et le prix de l’article correct en stock (élément 176).</t>
  </si>
  <si>
    <t>I-</t>
  </si>
  <si>
    <t>CONTEXTE GENERAL</t>
  </si>
  <si>
    <r>
      <rPr>
        <sz val="11"/>
        <color theme="1"/>
        <rFont val="Calibri"/>
        <family val="2"/>
        <scheme val="minor"/>
      </rPr>
      <t>Seuil de planification (</t>
    </r>
    <r>
      <rPr>
        <i/>
        <sz val="11"/>
        <color theme="1"/>
        <rFont val="Calibri"/>
        <family val="2"/>
        <scheme val="minor"/>
      </rPr>
      <t>Performance materiality</t>
    </r>
    <r>
      <rPr>
        <sz val="11"/>
        <color theme="1"/>
        <rFont val="Calibri"/>
        <family val="2"/>
        <scheme val="minor"/>
      </rPr>
      <t>)</t>
    </r>
  </si>
  <si>
    <t>Seuil d’anomalies manifestement insignifiantes</t>
  </si>
  <si>
    <t>Risque évalué d’anomalies significatives</t>
  </si>
  <si>
    <t>À commenter</t>
  </si>
  <si>
    <t>Votre choix ?</t>
  </si>
  <si>
    <t>Risque résiduel après prise en considération des mesures de contrôle interne</t>
  </si>
  <si>
    <t>- risques spécifiques liés au cycle</t>
  </si>
  <si>
    <t>- risques spécifiques liés à la rubrique</t>
  </si>
  <si>
    <t>Degré de fiabilité des données utilisées</t>
  </si>
  <si>
    <t>(Indicateur « Élevé » = données fiables -&gt; plus d’assurance possible)</t>
  </si>
  <si>
    <t>- fréquence des contrôles de données par l’entité</t>
  </si>
  <si>
    <r>
      <rPr>
        <i/>
        <u/>
        <sz val="10"/>
        <color theme="0" tint="-0.499984740745262"/>
        <rFont val="Calibri"/>
        <family val="2"/>
        <scheme val="minor"/>
      </rPr>
      <t>Exemple de fréquence</t>
    </r>
    <r>
      <rPr>
        <i/>
        <sz val="10"/>
        <color theme="0" tint="-0.499984740745262"/>
        <rFont val="Calibri"/>
        <family val="2"/>
        <scheme val="minor"/>
      </rPr>
      <t xml:space="preserve"> : clôtures internes mensuelles, trimestrielles ou annuelles </t>
    </r>
  </si>
  <si>
    <t>- qualité d’analyse des données comptables réalisée par l’entité</t>
  </si>
  <si>
    <t>- degré de stabilité générale de l’activité</t>
  </si>
  <si>
    <t xml:space="preserve">- degré de comparabilité des données utilisées (secteur, etc.) </t>
  </si>
  <si>
    <r>
      <rPr>
        <i/>
        <u/>
        <sz val="10"/>
        <color theme="0" tint="-0.499984740745262"/>
        <rFont val="Calibri"/>
        <family val="2"/>
        <scheme val="minor"/>
      </rPr>
      <t>Exemple</t>
    </r>
    <r>
      <rPr>
        <i/>
        <sz val="10"/>
        <color theme="0" tint="-0.499984740745262"/>
        <rFont val="Calibri"/>
        <family val="2"/>
        <scheme val="minor"/>
      </rPr>
      <t xml:space="preserve"> : données sectorielles pertinentes publiquement disponibles</t>
    </r>
  </si>
  <si>
    <t>- autres facteurs (à décrire)</t>
  </si>
  <si>
    <r>
      <rPr>
        <i/>
        <u/>
        <sz val="10"/>
        <color theme="0" tint="-0.499984740745262"/>
        <rFont val="Calibri"/>
        <family val="2"/>
        <scheme val="minor"/>
      </rPr>
      <t>Éléments de jugement</t>
    </r>
    <r>
      <rPr>
        <i/>
        <sz val="10"/>
        <color theme="0" tint="-0.499984740745262"/>
        <rFont val="Calibri"/>
        <family val="2"/>
        <scheme val="minor"/>
      </rPr>
      <t xml:space="preserve"> : absence d’écarts significatifs observés dans le passé entre les résultats réalisés et budgétés par l’entité</t>
    </r>
  </si>
  <si>
    <t>II-</t>
  </si>
  <si>
    <t>ECART ACCEPTABLE</t>
  </si>
  <si>
    <t xml:space="preserve">Norme ISA 520 - A16. La détermination par l'auditeur du montant de l'écart avec les valeurs attendues jugé acceptable sans investigations complémentaires est influencée par le seuil de signification et par la compatibilité avec le niveau d'assurance désiré, compte tenu du fait qu'une anomalie, prise individuellement ou en cumulé avec d'autres, pourrait conduire à ce que les états financiers comportent des anomalies significatives.  La Norme ISA 330 requiert que l'auditeur recueille des éléments probants d’autant plus concluants que son évaluation des risques est élevée. Par conséquent, dès lors que le risque évalué augmente, le montant de l'écart jugé acceptable sans procéder à des investigations diminue afin d'atteindre le degré désiré d'éléments probants. </t>
  </si>
  <si>
    <t>II-1 SEUILS DE REFERENCE</t>
  </si>
  <si>
    <t>Plus d’information à cet égard vous est fournie dans l’onglet « Méthodologie du GAO ».</t>
  </si>
  <si>
    <t>Le niveau d’écart acceptable dépendant fortement du jugement professionnel, ces pourcentages ne sont donnés qu’à titre purement indicatifs. 
Il va sans dire que le professionnel pourra faire appel à une méthodologie différente, à condition de justifier et de documenter son approche en suffisance.</t>
  </si>
  <si>
    <t>En valeur</t>
  </si>
  <si>
    <t>%
de la PM</t>
  </si>
  <si>
    <t>Justification du % retenu au vu des conclusions de votre analyse en partie I.</t>
  </si>
  <si>
    <t>Écart acceptable retenu pour l’analyse :</t>
  </si>
  <si>
    <t>DETERMINATION DU FACTEUR DE CONFIANCE</t>
  </si>
  <si>
    <t>a) Évaluation du contrôle interne</t>
  </si>
  <si>
    <t>Contrôle
interne</t>
  </si>
  <si>
    <t>Très bon</t>
  </si>
  <si>
    <t>S’il existe un risque significatif de contournement des contrôles par la direction (lié à l’objectif) : valeur = 0</t>
  </si>
  <si>
    <t>Bon</t>
  </si>
  <si>
    <t>Si ce n’est pas le cas: évaluez le contrôle interne lié à l’assertion</t>
  </si>
  <si>
    <t>Passable</t>
  </si>
  <si>
    <t>Commentaire/Réf. :</t>
  </si>
  <si>
    <t>Contrôle interne considéré comme faible
-&gt; 1 point retenu</t>
  </si>
  <si>
    <t>Inexistant</t>
  </si>
  <si>
    <t>b) Recours à d’autres procédures</t>
  </si>
  <si>
    <t xml:space="preserve">Évaluez les autres procédures d’audit permettant de détecter des anomalies significatives liées à l’assertion :  </t>
  </si>
  <si>
    <r>
      <rPr>
        <sz val="11"/>
        <color rgb="FF000000"/>
        <rFont val="Trebuchet MS"/>
        <family val="2"/>
      </rPr>
      <t xml:space="preserve">• </t>
    </r>
    <r>
      <rPr>
        <sz val="11"/>
        <color rgb="FF000000"/>
        <rFont val="Calibri"/>
        <family val="2"/>
        <scheme val="minor"/>
      </rPr>
      <t xml:space="preserve">Pour chaque procédure complémentaire </t>
    </r>
    <r>
      <rPr>
        <u/>
        <sz val="11"/>
        <color rgb="FF000000"/>
        <rFont val="Calibri"/>
        <family val="2"/>
        <scheme val="minor"/>
      </rPr>
      <t>significativement</t>
    </r>
    <r>
      <rPr>
        <sz val="11"/>
        <color rgb="FF000000"/>
        <rFont val="Calibri"/>
        <family val="2"/>
        <scheme val="minor"/>
      </rPr>
      <t xml:space="preserve"> efficace : ajoutez 2 points</t>
    </r>
  </si>
  <si>
    <r>
      <rPr>
        <sz val="11"/>
        <color theme="1"/>
        <rFont val="Calibri"/>
        <family val="2"/>
        <scheme val="minor"/>
      </rPr>
      <t xml:space="preserve">• Pour chaque procédure complémentaire </t>
    </r>
    <r>
      <rPr>
        <u/>
        <sz val="11"/>
        <color theme="1"/>
        <rFont val="Calibri"/>
        <family val="2"/>
        <scheme val="minor"/>
      </rPr>
      <t>moyennement</t>
    </r>
    <r>
      <rPr>
        <sz val="11"/>
        <color theme="1"/>
        <rFont val="Calibri"/>
        <family val="2"/>
        <scheme val="minor"/>
      </rPr>
      <t xml:space="preserve"> efficace : ajoutez 1 point</t>
    </r>
  </si>
  <si>
    <t>Procédures complémentaires efficaces : + 4 points</t>
  </si>
  <si>
    <t>Considérez un maximum de 4 points pour cette étape</t>
  </si>
  <si>
    <t>c) Détermination du facteur de confiance</t>
  </si>
  <si>
    <t>Additionnez tous les points (jusqu’à un maximum de 5) pour déterminer le facteur de confiance à l’aide du tableau suivant :</t>
  </si>
  <si>
    <t>Niveau de réduction des risques requis</t>
  </si>
  <si>
    <t>Niveau de confiance
des contrôles</t>
  </si>
  <si>
    <t>CONCLUSION :</t>
  </si>
  <si>
    <t>https://www.gao.gov/assets/gao-18-601g.pdf</t>
  </si>
  <si>
    <t>GAO-18-601G Financial Audit Manual Volume 1 updated April 2020</t>
  </si>
  <si>
    <t>(US Government Accountability Office)</t>
  </si>
  <si>
    <r>
      <rPr>
        <b/>
        <sz val="11"/>
        <color theme="1"/>
        <rFont val="Calibri"/>
        <family val="2"/>
        <scheme val="minor"/>
      </rPr>
      <t>The FAM (Financial Accounting Manual) presents a methodology for performing financial statement audits of federal entities in accordance with professional standards and consists of three volumes.</t>
    </r>
    <r>
      <rPr>
        <b/>
        <sz val="11"/>
        <color theme="1"/>
        <rFont val="Calibri"/>
        <family val="2"/>
        <scheme val="minor"/>
      </rPr>
      <t xml:space="preserve"> </t>
    </r>
    <r>
      <rPr>
        <b/>
        <sz val="11"/>
        <color theme="1"/>
        <rFont val="Calibri"/>
        <family val="2"/>
        <scheme val="minor"/>
      </rPr>
      <t>The FAM is a key tool for enhancing accountability over taxpayer-provided resources.</t>
    </r>
    <r>
      <rPr>
        <b/>
        <sz val="11"/>
        <color theme="1"/>
        <rFont val="Calibri"/>
        <family val="2"/>
        <scheme val="minor"/>
      </rPr>
      <t xml:space="preserve"> 
</t>
    </r>
    <r>
      <rPr>
        <b/>
        <sz val="11"/>
        <color theme="1"/>
        <rFont val="Calibri"/>
        <family val="2"/>
        <scheme val="minor"/>
      </rPr>
      <t>Financial Audit Manual:</t>
    </r>
    <r>
      <rPr>
        <b/>
        <sz val="11"/>
        <color theme="1"/>
        <rFont val="Calibri"/>
        <family val="2"/>
        <scheme val="minor"/>
      </rPr>
      <t xml:space="preserve"> </t>
    </r>
    <r>
      <rPr>
        <b/>
        <sz val="11"/>
        <color theme="1"/>
        <rFont val="Calibri"/>
        <family val="2"/>
        <scheme val="minor"/>
      </rPr>
      <t xml:space="preserve">Volume 1 (GAO-18-601G) contains </t>
    </r>
    <r>
      <rPr>
        <b/>
        <u/>
        <sz val="11"/>
        <color theme="1"/>
        <rFont val="Calibri"/>
        <family val="2"/>
        <scheme val="minor"/>
      </rPr>
      <t>audit methodology</t>
    </r>
    <r>
      <rPr>
        <b/>
        <sz val="11"/>
        <color theme="1"/>
        <rFont val="Calibri"/>
        <family val="2"/>
        <scheme val="minor"/>
      </rPr>
      <t>;
Financial Audit Manual:</t>
    </r>
    <r>
      <rPr>
        <b/>
        <sz val="11"/>
        <color theme="1"/>
        <rFont val="Calibri"/>
        <family val="2"/>
        <scheme val="minor"/>
      </rPr>
      <t xml:space="preserve"> </t>
    </r>
    <r>
      <rPr>
        <b/>
        <sz val="11"/>
        <color theme="1"/>
        <rFont val="Calibri"/>
        <family val="2"/>
        <scheme val="minor"/>
      </rPr>
      <t xml:space="preserve">Volume 2 (GAO-18-625G) provides </t>
    </r>
    <r>
      <rPr>
        <b/>
        <u/>
        <sz val="11"/>
        <color theme="1"/>
        <rFont val="Calibri"/>
        <family val="2"/>
        <scheme val="minor"/>
      </rPr>
      <t>detailed implementation guidance</t>
    </r>
    <r>
      <rPr>
        <b/>
        <sz val="11"/>
        <color theme="1"/>
        <rFont val="Calibri"/>
        <family val="2"/>
        <scheme val="minor"/>
      </rPr>
      <t>.</t>
    </r>
    <r>
      <rPr>
        <b/>
        <sz val="11"/>
        <color theme="1"/>
        <rFont val="Calibri"/>
        <family val="2"/>
        <scheme val="minor"/>
      </rPr>
      <t xml:space="preserve">
</t>
    </r>
    <r>
      <rPr>
        <b/>
        <sz val="11"/>
        <color theme="1"/>
        <rFont val="Calibri"/>
        <family val="2"/>
        <scheme val="minor"/>
      </rPr>
      <t>Financial Audit Manual:</t>
    </r>
    <r>
      <rPr>
        <b/>
        <sz val="11"/>
        <color theme="1"/>
        <rFont val="Calibri"/>
        <family val="2"/>
        <scheme val="minor"/>
      </rPr>
      <t xml:space="preserve"> </t>
    </r>
    <r>
      <rPr>
        <b/>
        <sz val="11"/>
        <color theme="1"/>
        <rFont val="Calibri"/>
        <family val="2"/>
        <scheme val="minor"/>
      </rPr>
      <t xml:space="preserve">Volume 3 contains the Federal Financial Reporting </t>
    </r>
    <r>
      <rPr>
        <b/>
        <u/>
        <sz val="11"/>
        <color theme="1"/>
        <rFont val="Calibri"/>
        <family val="2"/>
        <scheme val="minor"/>
      </rPr>
      <t>Checklist</t>
    </r>
    <r>
      <rPr>
        <b/>
        <sz val="11"/>
        <color theme="1"/>
        <rFont val="Calibri"/>
        <family val="2"/>
        <scheme val="minor"/>
      </rPr>
      <t>.</t>
    </r>
  </si>
  <si>
    <t>SOURCES</t>
  </si>
  <si>
    <t>ISA 530 Sondages en audit</t>
  </si>
  <si>
    <t>https://www.ifac.org/system/files/downloads/a027-2010-iaasb-handbook-isa-530.pdf</t>
  </si>
  <si>
    <t>IFAC Guide to Using International Standards on Auditing in the Audits of Small- and Medium-Sized Entities</t>
  </si>
  <si>
    <t>https://www.ifac.org/system/files/publications/files/IFAC-Guide-to-Using-ISAs-Vol-II-4th-edition.pdf</t>
  </si>
  <si>
    <t>Monetary-Unit Sampling Using Microsoft Excel
From The CPA Journal Archives</t>
  </si>
  <si>
    <t>https://www.cpajournal.com/2017/10/20/greatest-hits-monetary-unit-sampling-using-microsoft-excel/#:~:text=Monetary-unit</t>
  </si>
  <si>
    <t>Audit Sampling Considerations of Circular A-133 Compliance Audits</t>
  </si>
  <si>
    <t>https://www.aicpa.org/interestareas/governmentalauditquality/resources/auditpracticetoolsaids/downloadabledocuments/sampling%20executive%20summary%20for%20posting%20to%20gaqc%20web%20site.docx</t>
  </si>
  <si>
    <t>Sondage par attributs</t>
  </si>
  <si>
    <t>TECHNIQUES DE SONDAGE</t>
  </si>
  <si>
    <t>Sondage statistique</t>
  </si>
  <si>
    <t>Sondage à choix raisonné
ou non statistique</t>
  </si>
  <si>
    <t>C’est une méthode de sondage qui ne réunit pas les caractéristiques décrites ci-dessus, relatives au sondage statistique.</t>
  </si>
  <si>
    <t>• Tests de procédures (-&gt; non traités dans cet outil spécifique)</t>
  </si>
  <si>
    <r>
      <rPr>
        <i/>
        <u/>
        <sz val="9"/>
        <color theme="1"/>
        <rFont val="Calibri"/>
        <family val="2"/>
        <scheme val="minor"/>
      </rPr>
      <t>Remarque</t>
    </r>
    <r>
      <rPr>
        <i/>
        <sz val="9"/>
        <color theme="1"/>
        <rFont val="Calibri"/>
        <family val="2"/>
        <scheme val="minor"/>
      </rPr>
      <t xml:space="preserve"> : les montants doivent toujours être un nombre positif. Il est préférable de tester les montants négatifs séparément.</t>
    </r>
  </si>
  <si>
    <r>
      <rPr>
        <i/>
        <sz val="9"/>
        <color theme="1"/>
        <rFont val="Calibri"/>
        <family val="2"/>
        <scheme val="minor"/>
      </rPr>
      <t xml:space="preserve">ISA 530.13. </t>
    </r>
    <r>
      <rPr>
        <i/>
        <u/>
        <sz val="9"/>
        <color rgb="FF000000"/>
        <rFont val="Calibri"/>
        <family val="2"/>
        <scheme val="minor"/>
      </rPr>
      <t>Dans des situations extrêmement rares</t>
    </r>
    <r>
      <rPr>
        <i/>
        <sz val="9"/>
        <color rgb="FF000000"/>
        <rFont val="Calibri"/>
        <family val="2"/>
        <scheme val="minor"/>
      </rPr>
      <t xml:space="preserve"> où l'auditeur considère qu'une anomalie ou une déviation relevée par un sondage constitue une erreur ponctuelle, il doit obtenir un niveau élevé de certitude que cette anomalie ou cette déviation n'est pas représentative de la population. Il doit acquérir ce niveau de certitude en mettant en œuvre des procédures d'audit supplémentaires de manière à recueillir des éléments probants suffisants et appropriés démontrant que l'anomalie ou la déviation n'affecte pas le reste de la population.  </t>
    </r>
  </si>
  <si>
    <t>Justification :</t>
  </si>
  <si>
    <t>La norme ISA 530 s'applique lorsque l'auditeur décide d'utiliser les sondages dans le cadre de ses procédures d'audit. Elle traite de l'utilisation de la méthode des sondages statistiques et non statistiques pour la définition et la sélection d'un échantillon, de la mise en œuvre des tests de procédures et des vérifications de détail, et de l'évaluation des résultats du sondage.</t>
  </si>
  <si>
    <r>
      <t>Elle définit spécifiquement les sondages en audit comme la</t>
    </r>
    <r>
      <rPr>
        <i/>
        <sz val="11"/>
        <color theme="1"/>
        <rFont val="Calibri"/>
        <family val="2"/>
        <scheme val="minor"/>
      </rPr>
      <t xml:space="preserve"> mise en œuvre de procédures d'audit sur moins de 100 % des éléments d'une population pertinente pour l'audit, de telle sorte que toutes les unités d'échantillonnage aient une chance d'être</t>
    </r>
    <r>
      <rPr>
        <sz val="11"/>
        <color theme="1"/>
        <rFont val="Calibri"/>
        <family val="2"/>
        <scheme val="minor"/>
      </rPr>
      <t xml:space="preserve"> </t>
    </r>
    <r>
      <rPr>
        <i/>
        <sz val="11"/>
        <color theme="1"/>
        <rFont val="Calibri"/>
        <family val="2"/>
        <scheme val="minor"/>
      </rPr>
      <t>sélectionnées, en vue de fournir à l'auditeur une base raisonnable à partir de laquelle il pourra tirer des conclusions sur la population dans son ensemble.</t>
    </r>
  </si>
  <si>
    <t xml:space="preserve"> Cette méthode est appropriée pour :
• les éléments de valeur importante ou les key items qui pourraient individuellement entraîner une anomalie significative ;
• la totalité des éléments dépassant un certain montant ;
• tous les éléments et informations à fournir dans les états financiers qui sont inhabituels ou sensibles ;
• tous les éléments étant particulièrement susceptibles de comporter des anomalies ;
• les éléments qui fourniront des informations sur des questions telles que la nature de l’entité, la nature des transactions et le contrôle interne ; et
• les éléments utilisés pour tester le fonctionnement de certaines mesures de contrôle.</t>
  </si>
  <si>
    <t>Ceci est approprié pour parvenir à une conclusion au sujet de tout un ensemble de données (population) en sélectionnant et en examinant un échantillon représentatif des éléments au sein de cette population.
Les sondages permettent à l’auditeur de recueillir et d’évaluer des éléments probants quant aux caractéristiques spécifiées. La détermination de la taille de l’échantillon peut être réalisée en utilisant des méthodes statistiques ou non statistiques.</t>
  </si>
  <si>
    <t>Cette méthode permet la réduction du coût de l’audit. En effet, le coût de l’examen de la totalité des écritures comptables et de tous les éléments probants à l’appui ne serait pas rentable.</t>
  </si>
  <si>
    <t>Lors de la détermination de la taille de l’échantillon, l’auditeur fixe le taux de déviation acceptable (exceptions).</t>
  </si>
  <si>
    <r>
      <t xml:space="preserve">Le seuil de planification/ Performance materiality (global ou pour un élément spécifique) est fixé en fonction du Seuil de signification / Matérialité (lui aussi global ou pour un élément spécifique). Le niveau de déviation acceptable est fixé en fonction du </t>
    </r>
    <r>
      <rPr>
        <i/>
        <sz val="11"/>
        <color theme="1"/>
        <rFont val="Calibri"/>
        <family val="2"/>
        <scheme val="minor"/>
      </rPr>
      <t>seuil de planification</t>
    </r>
    <r>
      <rPr>
        <sz val="11"/>
        <color theme="1"/>
        <rFont val="Calibri"/>
        <family val="2"/>
        <scheme val="minor"/>
      </rPr>
      <t xml:space="preserve"> pour la réalisation des travaux (global ou pour un élément spécifique, selon le cas). Plus le taux de déviation acceptable est est élevé, plus la taille de l’échantillon pourra être réduite; et plus le taux de déviation acceptable est faible, plus la taille de l’échantillon sera grande. Il y a lieu de noter que le niveau de déviation acceptable restera souvent égal au seuil de planification pour la réalisation des travaux.</t>
    </r>
  </si>
  <si>
    <t>Pour les tests de procédures, le taux de déviation acceptable est susceptible d’être très faible, permettant souvent une déviation égale à zéro ou éventuellement une seule déviation. Les tests de procédures fournissent des éléments de preuve quant à savoir si les contrôles fonctionnent ou non. Par conséquent, ils ne seront utilisés qu'à la condition que le contrôle soit considéré comme fiable.</t>
  </si>
  <si>
    <t>Plus les risques d’anomalies significatives sont élevés, plus les contrôles de substance devront être étendus. 
L’étendue des contrôles de substance peut être réduite par l’utilisation de tests sur l’efficacité du fonctionnement du contrôle interne. Toutefois, si les résultats de ces tests sont insatisfaisants, l’étendue des contrôles de substance pourra s'avérer devoir être réellement élargie.</t>
  </si>
  <si>
    <t>Méthode de sondage par unité monétaire (méthode MUS)</t>
  </si>
  <si>
    <t>La méthode la plus courante de sondage pour les vérifications de détail est le sondage par unité monétaire (méthode MUS). 
Selon cette méthode, la probabilité qu’un élément (par exemple, un solde de compte client) soit choisi pour le test est directement proportionnelle à la valeur monétaire de l’élément. Ainsi, un solde de compte client de 6.000 € va avoir trois fois plus de la probabilité d’être sélectionné qu’un solde de compte client de 2.000 €. Selon cette méthode, il ne serait pas approprié de sélectionner des unités réelles, par exemple, la sélection de la cinquantième facture ou transaction.
Bien que le sondage par unité monétaire soit la forme la plus courante de sondage utilisée par les auditeurs, un certain nombre d’autres méthodes de sondage pourraient s'avérer plus appropriées dans certaines circonstances. La présentation de ces méthodes de sondage n’a pas été incluse dans cet outil.</t>
  </si>
  <si>
    <t>Sélectionner un point de départ aléatoire pour choisir le premier élément. Le point de départ aléatoire peut varier de 1 € à la valeur de l’intervalle d’échantillonnage. Chaque sélection est faite sur base de la valeur de la sélection précédente, à  laquelle on ajoute la valeur de l’intervalle d’échantillonnage.</t>
  </si>
  <si>
    <t xml:space="preserve"> Calculer le pourcentage d’anomalies dans chaque élément: si le montant calculé est égal à 50 € mais aurait dû être 60 €, l’anomalie sera de 10 €, soit 17 % du total.</t>
  </si>
  <si>
    <t>Éliminer les grandes valeurs et autres 'key items' de la population qui seront testés séparément.</t>
  </si>
  <si>
    <t>Multiplier le pourcentage moyen des anomalies par la valeur monétaire représentative totale de la population (en excluant les grandes valeurs et autres key items de la population),afin de projeter l’anomalie à l'ensemble de l’échantillon. De toute évidence, ceci excluera de la population les anomalies identifiées dans les grandes valeurs et autres key items, du fait que ceux-ci auront déjà été retirés de l’échantillon.</t>
  </si>
  <si>
    <r>
      <rPr>
        <b/>
        <sz val="11"/>
        <color rgb="FF000080"/>
        <rFont val="Calibri"/>
        <family val="2"/>
        <scheme val="minor"/>
      </rPr>
      <t xml:space="preserve">Erreurs ponctuelles </t>
    </r>
    <r>
      <rPr>
        <sz val="11"/>
        <color theme="1"/>
        <rFont val="Calibri"/>
        <family val="2"/>
        <scheme val="minor"/>
      </rPr>
      <t xml:space="preserve">
Il peut y avoir une tentation de considérer que certaines anomalies/déviations (découvertes dans un échantillon) sont des erreurs ponctuelles qui ne sont pas représentatives de la population et décider de les exclure lors de la projection des anomalies dans la population. 
Cependant, il y a lieu de noter dans ce cas que des travaux d’audit supplémentaires seront nécessaires, indépendamment du fait que l’anomalie/la déviation est ou n’est pas représentative de la population :
• Si la déviation est représentative de la population, l’auditeur doit procéder à une investigation de la nature et de la cause de la déviation et évaluer son incidence possible sur l’objectif de la procédure d’audit et sur les autres domaines de l’audit.
• Si la déviation est considérée comme étant une erreur ponctuelle, l’auditeur devra obtenir un niveau élevé de certitude que cette anomalie ou cette déviation n’est pas représentative de la population. Cela nécessite de mettre en œuvre des procédures d’audit supplémentaires de manière à recueillir des éléments probants suffisants et appropriés démontrant que l’anomalie ou la déviation n’affecte pas le reste de la population.
Soulignons que la norme ISA 530.13 stipule que ces erreurs ponctuelles ne surviendront que dans des situations extrêmement rares.</t>
    </r>
  </si>
  <si>
    <t>-&gt; ISA 530.A19</t>
  </si>
  <si>
    <t>MÉTHODOLOGIE</t>
  </si>
  <si>
    <t>Objectif : Test de valorisation du stock (pricing test)
Méthodologie : comparaison entre le prix sur la liste d’inventaire et la dernière facture d'achat (règle d’évaluation = FIFO)
Anomalie : prix d'achat différent</t>
  </si>
  <si>
    <t>3. Critères de sélection</t>
  </si>
  <si>
    <t>Voir feuille de saisie dans l’onglet « Erreur tolérable »</t>
  </si>
  <si>
    <t>Complétez les données dans l’onglet « Facteur de confiance »</t>
  </si>
  <si>
    <r>
      <rPr>
        <i/>
        <sz val="9"/>
        <color rgb="FF000000"/>
        <rFont val="Calibri"/>
        <family val="2"/>
        <scheme val="minor"/>
      </rPr>
      <t xml:space="preserve">Les </t>
    </r>
    <r>
      <rPr>
        <i/>
        <u/>
        <sz val="9"/>
        <color rgb="FF000000"/>
        <rFont val="Calibri"/>
        <family val="2"/>
        <scheme val="minor"/>
      </rPr>
      <t>key items</t>
    </r>
    <r>
      <rPr>
        <i/>
        <sz val="9"/>
        <color rgb="FF000000"/>
        <rFont val="Calibri"/>
        <family val="2"/>
        <scheme val="minor"/>
      </rPr>
      <t xml:space="preserve"> sont des éléments qui, à notre avis, </t>
    </r>
    <r>
      <rPr>
        <i/>
        <u/>
        <sz val="9"/>
        <color rgb="FF000000"/>
        <rFont val="Calibri"/>
        <family val="2"/>
        <scheme val="minor"/>
      </rPr>
      <t>nécessitent une investigation individuelle</t>
    </r>
    <r>
      <rPr>
        <i/>
        <sz val="9"/>
        <color rgb="FF000000"/>
        <rFont val="Calibri"/>
        <family val="2"/>
        <scheme val="minor"/>
      </rPr>
      <t xml:space="preserve">. La justification de la sélection de ces éléments peut être leur valeur élevée ou le fait qu'ils présentent d'autres attributs, par exemple des éléments suspects ou inhabituels, particulièrement à risque ou ayant un historique d’erreurs. </t>
    </r>
    <r>
      <rPr>
        <i/>
        <sz val="9"/>
        <color rgb="FFFF0000"/>
        <rFont val="Calibri"/>
        <family val="2"/>
        <scheme val="minor"/>
      </rPr>
      <t xml:space="preserve">Les résultats des procédures d’audit appliquées à ces éléments ne peuvent être extrapolés à l'ensemble de la population ; </t>
    </r>
    <r>
      <rPr>
        <i/>
        <u/>
        <sz val="9"/>
        <color rgb="FFFF0000"/>
        <rFont val="Calibri"/>
        <family val="2"/>
        <scheme val="minor"/>
      </rPr>
      <t>ils ne font donc pas partie de cet échantillon et sont traités séparément</t>
    </r>
    <r>
      <rPr>
        <i/>
        <sz val="9"/>
        <color rgb="FFFF0000"/>
        <rFont val="Calibri"/>
        <family val="2"/>
        <scheme val="minor"/>
      </rPr>
      <t>.</t>
    </r>
  </si>
  <si>
    <t>Vers Méthodologie</t>
  </si>
  <si>
    <t>Charactéristiques des key items</t>
  </si>
  <si>
    <t>Charactéristiques de la population</t>
  </si>
  <si>
    <t>Charactéristiques de la population sur laquelle porte le sondage</t>
  </si>
  <si>
    <t>Triez la colonne F par « non-key » items dans la colonne K (Cliquez sur la flèche et sélectionnez uniquement les éléments marqués « Blanks »)</t>
  </si>
  <si>
    <t>Copiez cette population dans l’onglet « Sampling »</t>
  </si>
  <si>
    <t>Vers l’onglet « Sampling »</t>
  </si>
  <si>
    <r>
      <t xml:space="preserve">5. Définissez la population restante pour l’échantillon (après extraction des </t>
    </r>
    <r>
      <rPr>
        <b/>
        <i/>
        <u/>
        <sz val="14"/>
        <color rgb="FF000080"/>
        <rFont val="Calibri"/>
        <family val="2"/>
        <scheme val="minor"/>
      </rPr>
      <t>key items</t>
    </r>
    <r>
      <rPr>
        <b/>
        <i/>
        <sz val="14"/>
        <color rgb="FF000080"/>
        <rFont val="Calibri"/>
        <family val="2"/>
        <scheme val="minor"/>
      </rPr>
      <t>)</t>
    </r>
  </si>
  <si>
    <t>check 1</t>
  </si>
  <si>
    <t>check 2</t>
  </si>
  <si>
    <t>6. Déterminez l’échantillon</t>
  </si>
  <si>
    <t>Veuillez noter que les formules de cet onglet sont protégées, afin d'éviter toute manipulation accidentelle. 
Toute modification ne pourra ainsi se faire qu'en désactivant l'icone "Protect sheet" dans le menu "Review"</t>
  </si>
  <si>
    <t>Déterminez le facteur de confiance correspondant</t>
  </si>
  <si>
    <t>Copiez cette valeur dans l’onglet « Sampling »</t>
  </si>
  <si>
    <t>Sélectionnez les éléments dans l'onglet « Sampling » en triant par colonne E</t>
  </si>
  <si>
    <t>ÉCHANTILLON (TESTING)</t>
  </si>
  <si>
    <t>Vers l’onglet « Testing »</t>
  </si>
  <si>
    <t>Exécutez la vérification et inscrivez le résultat dans l'onglet « Testing » dans la colonne "F"</t>
  </si>
  <si>
    <r>
      <t xml:space="preserve">Dont
anomalies </t>
    </r>
    <r>
      <rPr>
        <b/>
        <u/>
        <sz val="11"/>
        <color theme="0"/>
        <rFont val="Calibri"/>
        <family val="2"/>
        <scheme val="minor"/>
      </rPr>
      <t>non</t>
    </r>
    <r>
      <rPr>
        <b/>
        <sz val="11"/>
        <color theme="0"/>
        <rFont val="Calibri"/>
        <family val="2"/>
        <scheme val="minor"/>
      </rPr>
      <t xml:space="preserve"> ponctuelles</t>
    </r>
  </si>
  <si>
    <t>9. Extrapolation des anomalies observées</t>
  </si>
  <si>
    <t>= Anomalie projetée, parfois appelée aussi « l’erreur la plus probable »</t>
  </si>
  <si>
    <t>Voir le critère de sélection dans l'onglet « Key items »</t>
  </si>
  <si>
    <t>Référence</t>
  </si>
  <si>
    <t>Valeur attendue</t>
  </si>
  <si>
    <t>% 
d'écart</t>
  </si>
  <si>
    <r>
      <t xml:space="preserve">Key items ?
</t>
    </r>
    <r>
      <rPr>
        <sz val="11"/>
        <color theme="0"/>
        <rFont val="Calibri"/>
        <family val="2"/>
        <scheme val="minor"/>
      </rPr>
      <t>(X en colonne F)</t>
    </r>
  </si>
  <si>
    <r>
      <rPr>
        <i/>
        <u/>
        <sz val="11"/>
        <color theme="0"/>
        <rFont val="Calibri"/>
        <family val="2"/>
        <scheme val="minor"/>
      </rPr>
      <t>Définition des key items :</t>
    </r>
    <r>
      <rPr>
        <i/>
        <sz val="11"/>
        <color theme="0"/>
        <rFont val="Calibri"/>
        <family val="2"/>
        <scheme val="minor"/>
      </rPr>
      <t xml:space="preserve">
(éléments soumis à un examen individuel ou à d’autres procédures d’audit)
– par exemple, soldes significatifs (exception &gt; seuil de planification) ou d’autres éléments inhabituels, c’est-à-dire des soldes manifestement insignifiants, des éléments présentant des attributs différents, manquant d'homogénéité ou présentant des risques différents 
– en fonction de la valeur numérique ou en raison de la nature ou des attributs uniques d’un élément</t>
    </r>
  </si>
  <si>
    <t>Assurance raisonnable obtenue.</t>
  </si>
  <si>
    <t>Ecart</t>
  </si>
  <si>
    <t>Remarques /
Justification des anomalies ponctuelles</t>
  </si>
  <si>
    <t>Le champ « Valeur observée » ne doit être renseigné qu'après réalisation effective des procédures décrites.</t>
  </si>
  <si>
    <t>Voir pour référence utile le modèle détaillé de l’ICCI pour Détermination de la matérialité :</t>
  </si>
  <si>
    <t>https://www.icci.be/docs/default-source/fr/documents/publications/modeles-de-documents/d%C3%A9termination-de-la-mat%C3%A9rialit%C3%A9-final-24-11.xlsx</t>
  </si>
  <si>
    <t>SAMPLING - CONTEXTE GENERAL</t>
  </si>
  <si>
    <r>
      <t xml:space="preserve">Seuil de signification global </t>
    </r>
    <r>
      <rPr>
        <i/>
        <sz val="11"/>
        <color theme="1"/>
        <rFont val="Calibri"/>
        <family val="2"/>
        <scheme val="minor"/>
      </rPr>
      <t>(Matérialité)</t>
    </r>
  </si>
  <si>
    <t>À évaluer après avoir testé les contrôles-clés existants.</t>
  </si>
  <si>
    <t>- risques liés à l’entité ou à son environnement (risque inhérent)</t>
  </si>
  <si>
    <t xml:space="preserve">- risques identifiés de contournement des contrôles par la direction </t>
  </si>
  <si>
    <t>- fiabilité et portée des contrôles internes mis en place par l’entité</t>
  </si>
  <si>
    <t xml:space="preserve">A titre indicatif : nombre d’ajustements d’audit proposés historiquement </t>
  </si>
  <si>
    <r>
      <t xml:space="preserve">Degré d’assurance attendu des </t>
    </r>
    <r>
      <rPr>
        <b/>
        <i/>
        <u/>
        <sz val="11"/>
        <color rgb="FF002060"/>
        <rFont val="Calibri"/>
        <family val="2"/>
        <scheme val="minor"/>
      </rPr>
      <t>autres procédures de contrôle</t>
    </r>
    <r>
      <rPr>
        <b/>
        <i/>
        <sz val="11"/>
        <color rgb="FF002060"/>
        <rFont val="Calibri"/>
        <family val="2"/>
        <scheme val="minor"/>
      </rPr>
      <t xml:space="preserve"> envisagées</t>
    </r>
  </si>
  <si>
    <r>
      <t xml:space="preserve">En conclusion,
Degré d’assurance attendu des </t>
    </r>
    <r>
      <rPr>
        <b/>
        <i/>
        <u/>
        <sz val="11"/>
        <color rgb="FF002060"/>
        <rFont val="Calibri"/>
        <family val="2"/>
        <scheme val="minor"/>
      </rPr>
      <t>procédures de contrôle</t>
    </r>
    <r>
      <rPr>
        <b/>
        <i/>
        <sz val="11"/>
        <color rgb="FF002060"/>
        <rFont val="Calibri"/>
        <family val="2"/>
        <scheme val="minor"/>
      </rPr>
      <t xml:space="preserve"> envisagées ici</t>
    </r>
  </si>
  <si>
    <r>
      <t xml:space="preserve">En l’absence de méthodologie spécifique fournie par les normes ISA, nous faisons utilement référence à la guidance fournie par le GAO (US Governement Accountability Office) dans son manuel comptable (Financial Accounting Manual) au regard du </t>
    </r>
    <r>
      <rPr>
        <i/>
        <u/>
        <sz val="10"/>
        <color theme="0" tint="-0.499984740745262"/>
        <rFont val="Calibri"/>
        <family val="2"/>
        <scheme val="minor"/>
      </rPr>
      <t>degré de confiance</t>
    </r>
    <r>
      <rPr>
        <i/>
        <sz val="10"/>
        <color theme="0" tint="-0.499984740745262"/>
        <rFont val="Calibri"/>
        <family val="2"/>
        <scheme val="minor"/>
      </rPr>
      <t xml:space="preserve"> de l’auditeur vis-à-vis de l’organisation administrative de l’entité contrôlée et du </t>
    </r>
    <r>
      <rPr>
        <i/>
        <u/>
        <sz val="10"/>
        <color theme="0" tint="-0.499984740745262"/>
        <rFont val="Calibri"/>
        <family val="2"/>
        <scheme val="minor"/>
      </rPr>
      <t>degré de précision des données</t>
    </r>
    <r>
      <rPr>
        <i/>
        <sz val="10"/>
        <color theme="0" tint="-0.499984740745262"/>
        <rFont val="Calibri"/>
        <family val="2"/>
        <scheme val="minor"/>
      </rPr>
      <t xml:space="preserve"> mises à disposition.</t>
    </r>
  </si>
  <si>
    <t xml:space="preserve">Bien que cette méthodologie fasse référence aux Procédures Analytiques de Substance (PAS), elle pourra utilement être utilisée pour la détermination de l’erreur tolérable dans d’autres contrôles de substance. </t>
  </si>
  <si>
    <r>
      <rPr>
        <b/>
        <u/>
        <sz val="11"/>
        <color theme="0"/>
        <rFont val="Calibri"/>
        <family val="2"/>
        <scheme val="minor"/>
      </rPr>
      <t>Establishing the limit</t>
    </r>
    <r>
      <rPr>
        <b/>
        <sz val="11"/>
        <color theme="0"/>
        <rFont val="Calibri"/>
        <family val="2"/>
        <scheme val="minor"/>
      </rPr>
      <t xml:space="preserve">:
Bien que cette méthodologie fasse référence aux Procédures Analytiques de Substance (PAS), elle pourra utilement être utilisée pour la détermination de l’erreur tolérable dans d’autres contrôles de substance. </t>
    </r>
  </si>
  <si>
    <t>https://doc.ibr-ire.be/fr/Documents/reglementation-et-publications/normes-et-recommandations/ISA/ISA-nouvelles-et-revisees/ISA%20nouvelles%20et%20revisees%202017/ISA-530-FR-2016-2017-CLEAN.pdf</t>
  </si>
  <si>
    <t>Étendue des contrôles de substance (à l'aide de sondages statistiques)</t>
  </si>
  <si>
    <t>Retournez dans l'onglet "Population" et identifier les key items (X) dans la colonne F</t>
  </si>
  <si>
    <t>X</t>
  </si>
  <si>
    <t>Copiez avec la fonction "COPY - PASTE SPECIAL VALUE" » le point de départ aléatoire déterminé dans l’onglet Méthodologie (Étape 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</si>
</sst>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 #,##0.00_ ;_ * \-#,##0.00_ ;_ * &quot;-&quot;??_ ;_ @_ "/>
    <numFmt numFmtId="165" formatCode="0.0"/>
    <numFmt numFmtId="166" formatCode="_ * #,##0_ ;_ * \-#,##0_ ;_ * &quot;-&quot;??_ ;_ @_ "/>
    <numFmt numFmtId="167" formatCode="_-* #,##0.00\ _€_-;\-* #,##0.00\ _€_-;_-* &quot;-&quot;??\ _€_-;_-@_-"/>
    <numFmt numFmtId="168" formatCode="_ * #,##0.0_ ;_ * \-#,##0.0_ ;_ * &quot;-&quot;??_ ;_ @_ "/>
    <numFmt numFmtId="169" formatCode="0.0%"/>
    <numFmt numFmtId="170" formatCode="_-* #,##0\ _€_-;\-* #,##0\ _€_-;_-* &quot;-&quot;??\ _€_-;_-@_-"/>
  </numFmts>
  <fonts count="68" x14ac:knownFonts="1">
    <font>
      <sz val="11"/>
      <color theme="1"/>
      <name val="Calibri"/>
      <family val="2"/>
      <scheme val="minor"/>
    </font>
    <font>
      <sz val="11"/>
      <color theme="1"/>
      <name val="Calibri"/>
      <family val="2"/>
      <scheme val="minor"/>
    </font>
    <font>
      <b/>
      <sz val="11"/>
      <color theme="1"/>
      <name val="Calibri"/>
      <family val="2"/>
      <scheme val="minor"/>
    </font>
    <font>
      <b/>
      <sz val="16"/>
      <color rgb="FF1F497D"/>
      <name val="Arial"/>
      <family val="2"/>
    </font>
    <font>
      <sz val="10"/>
      <name val="MS Sans Serif"/>
    </font>
    <font>
      <sz val="11"/>
      <name val="Calibri"/>
      <family val="2"/>
      <scheme val="minor"/>
    </font>
    <font>
      <sz val="8"/>
      <name val="Calibri"/>
      <family val="2"/>
      <scheme val="minor"/>
    </font>
    <font>
      <i/>
      <sz val="11"/>
      <color theme="1"/>
      <name val="Calibri"/>
      <family val="2"/>
      <scheme val="minor"/>
    </font>
    <font>
      <b/>
      <sz val="11"/>
      <color theme="0"/>
      <name val="Calibri"/>
      <family val="2"/>
      <scheme val="minor"/>
    </font>
    <font>
      <u/>
      <sz val="11"/>
      <color theme="10"/>
      <name val="Calibri"/>
      <family val="2"/>
      <scheme val="minor"/>
    </font>
    <font>
      <b/>
      <sz val="11"/>
      <color rgb="FF000080"/>
      <name val="Calibri"/>
      <family val="2"/>
      <scheme val="minor"/>
    </font>
    <font>
      <b/>
      <sz val="24"/>
      <color rgb="FF000080"/>
      <name val="Calibri"/>
      <family val="2"/>
      <scheme val="minor"/>
    </font>
    <font>
      <b/>
      <i/>
      <sz val="14"/>
      <color rgb="FF000080"/>
      <name val="Calibri"/>
      <family val="2"/>
      <scheme val="minor"/>
    </font>
    <font>
      <b/>
      <sz val="12"/>
      <color rgb="FF000080"/>
      <name val="Calibri"/>
      <family val="2"/>
      <scheme val="minor"/>
    </font>
    <font>
      <b/>
      <sz val="22"/>
      <color rgb="FF000080"/>
      <name val="Calibri"/>
      <family val="2"/>
      <scheme val="minor"/>
    </font>
    <font>
      <sz val="9"/>
      <color indexed="81"/>
      <name val="Tahoma"/>
      <family val="2"/>
    </font>
    <font>
      <sz val="10"/>
      <color theme="1"/>
      <name val="Calibri"/>
      <family val="2"/>
      <scheme val="minor"/>
    </font>
    <font>
      <i/>
      <sz val="9"/>
      <color theme="1"/>
      <name val="Calibri"/>
      <family val="2"/>
      <scheme val="minor"/>
    </font>
    <font>
      <b/>
      <sz val="11"/>
      <color theme="0"/>
      <name val="Calibri"/>
      <family val="2"/>
    </font>
    <font>
      <sz val="11"/>
      <color rgb="FFFF0000"/>
      <name val="Calibri"/>
      <family val="2"/>
      <scheme val="minor"/>
    </font>
    <font>
      <i/>
      <sz val="9"/>
      <name val="Calibri"/>
      <family val="2"/>
      <scheme val="minor"/>
    </font>
    <font>
      <i/>
      <u/>
      <sz val="9"/>
      <color theme="10"/>
      <name val="Calibri"/>
      <family val="2"/>
      <scheme val="minor"/>
    </font>
    <font>
      <b/>
      <sz val="11"/>
      <name val="Calibri"/>
      <family val="2"/>
      <scheme val="minor"/>
    </font>
    <font>
      <b/>
      <sz val="10"/>
      <name val="Calibri"/>
      <family val="2"/>
      <scheme val="minor"/>
    </font>
    <font>
      <i/>
      <sz val="10"/>
      <name val="Calibri"/>
      <family val="2"/>
      <scheme val="minor"/>
    </font>
    <font>
      <sz val="10"/>
      <name val="Calibri"/>
      <family val="2"/>
      <scheme val="minor"/>
    </font>
    <font>
      <b/>
      <sz val="14"/>
      <color theme="0"/>
      <name val="Calibri"/>
      <family val="2"/>
      <scheme val="minor"/>
    </font>
    <font>
      <b/>
      <sz val="12"/>
      <color theme="4" tint="-0.249977111117893"/>
      <name val="Calibri"/>
      <family val="2"/>
      <scheme val="minor"/>
    </font>
    <font>
      <i/>
      <sz val="10"/>
      <color theme="0" tint="-0.499984740745262"/>
      <name val="Calibri"/>
      <family val="2"/>
      <scheme val="minor"/>
    </font>
    <font>
      <i/>
      <u/>
      <sz val="10"/>
      <color theme="0" tint="-0.499984740745262"/>
      <name val="Calibri"/>
      <family val="2"/>
      <scheme val="minor"/>
    </font>
    <font>
      <sz val="11"/>
      <color theme="4" tint="-0.249977111117893"/>
      <name val="Calibri"/>
      <family val="2"/>
      <scheme val="minor"/>
    </font>
    <font>
      <b/>
      <i/>
      <u val="singleAccounting"/>
      <sz val="11"/>
      <color rgb="FF002060"/>
      <name val="Calibri"/>
      <family val="2"/>
      <scheme val="minor"/>
    </font>
    <font>
      <b/>
      <sz val="11"/>
      <color rgb="FFFF0000"/>
      <name val="Calibri"/>
      <family val="2"/>
      <scheme val="minor"/>
    </font>
    <font>
      <i/>
      <sz val="11"/>
      <color rgb="FF002060"/>
      <name val="Calibri"/>
      <family val="2"/>
      <scheme val="minor"/>
    </font>
    <font>
      <b/>
      <i/>
      <u/>
      <sz val="11"/>
      <color rgb="FF002060"/>
      <name val="Calibri"/>
      <family val="2"/>
      <scheme val="minor"/>
    </font>
    <font>
      <b/>
      <sz val="10"/>
      <color rgb="FFFF0000"/>
      <name val="Calibri"/>
      <family val="2"/>
      <scheme val="minor"/>
    </font>
    <font>
      <b/>
      <i/>
      <sz val="11"/>
      <color rgb="FF002060"/>
      <name val="Calibri"/>
      <family val="2"/>
      <scheme val="minor"/>
    </font>
    <font>
      <sz val="10"/>
      <color theme="0" tint="-0.499984740745262"/>
      <name val="Calibri"/>
      <family val="2"/>
      <scheme val="minor"/>
    </font>
    <font>
      <i/>
      <sz val="10"/>
      <color theme="0" tint="-0.499984740745262"/>
      <name val="Trebuchet MS"/>
      <family val="2"/>
    </font>
    <font>
      <i/>
      <sz val="11"/>
      <color theme="0" tint="-0.499984740745262"/>
      <name val="Calibri"/>
      <family val="2"/>
      <scheme val="minor"/>
    </font>
    <font>
      <sz val="10"/>
      <color theme="0"/>
      <name val="Calibri"/>
      <family val="2"/>
      <scheme val="minor"/>
    </font>
    <font>
      <b/>
      <i/>
      <u/>
      <sz val="11"/>
      <color theme="1"/>
      <name val="Calibri"/>
      <family val="2"/>
      <scheme val="minor"/>
    </font>
    <font>
      <b/>
      <i/>
      <sz val="9"/>
      <color rgb="FF002060"/>
      <name val="Arial"/>
      <family val="2"/>
    </font>
    <font>
      <u/>
      <sz val="9"/>
      <color indexed="81"/>
      <name val="Tahoma"/>
      <family val="2"/>
    </font>
    <font>
      <sz val="11"/>
      <color theme="0"/>
      <name val="Calibri"/>
      <family val="2"/>
      <scheme val="minor"/>
    </font>
    <font>
      <b/>
      <i/>
      <sz val="11"/>
      <color theme="0"/>
      <name val="Calibri"/>
      <family val="2"/>
      <scheme val="minor"/>
    </font>
    <font>
      <b/>
      <u/>
      <sz val="11"/>
      <color theme="1"/>
      <name val="Calibri"/>
      <family val="2"/>
      <scheme val="minor"/>
    </font>
    <font>
      <i/>
      <u/>
      <sz val="9"/>
      <color rgb="FF0070C0"/>
      <name val="Calibri"/>
      <family val="2"/>
      <scheme val="minor"/>
    </font>
    <font>
      <i/>
      <sz val="11"/>
      <color theme="0"/>
      <name val="Calibri"/>
      <family val="2"/>
      <scheme val="minor"/>
    </font>
    <font>
      <i/>
      <u/>
      <sz val="11"/>
      <color theme="0"/>
      <name val="Calibri"/>
      <family val="2"/>
      <scheme val="minor"/>
    </font>
    <font>
      <i/>
      <u/>
      <sz val="9"/>
      <color theme="1"/>
      <name val="Calibri"/>
      <family val="2"/>
      <scheme val="minor"/>
    </font>
    <font>
      <b/>
      <i/>
      <u/>
      <sz val="14"/>
      <color rgb="FF000080"/>
      <name val="Calibri"/>
      <family val="2"/>
      <scheme val="minor"/>
    </font>
    <font>
      <u/>
      <sz val="11"/>
      <color theme="1"/>
      <name val="Calibri"/>
      <family val="2"/>
      <scheme val="minor"/>
    </font>
    <font>
      <b/>
      <u/>
      <sz val="11"/>
      <color theme="0"/>
      <name val="Calibri"/>
      <family val="2"/>
      <scheme val="minor"/>
    </font>
    <font>
      <sz val="10"/>
      <color rgb="FFFF0000"/>
      <name val="Calibri"/>
      <family val="2"/>
      <scheme val="minor"/>
    </font>
    <font>
      <sz val="9"/>
      <color rgb="FFFF0000"/>
      <name val="Calibri"/>
      <family val="2"/>
      <scheme val="minor"/>
    </font>
    <font>
      <u val="singleAccounting"/>
      <sz val="11"/>
      <color theme="1"/>
      <name val="Calibri"/>
      <family val="2"/>
      <scheme val="minor"/>
    </font>
    <font>
      <i/>
      <sz val="9"/>
      <color rgb="FFFF0000"/>
      <name val="Calibri"/>
      <family val="2"/>
      <scheme val="minor"/>
    </font>
    <font>
      <i/>
      <u/>
      <sz val="9"/>
      <color rgb="FFFF0000"/>
      <name val="Calibri"/>
      <family val="2"/>
      <scheme val="minor"/>
    </font>
    <font>
      <i/>
      <u/>
      <sz val="10"/>
      <color theme="10"/>
      <name val="Calibri"/>
      <family val="2"/>
      <scheme val="minor"/>
    </font>
    <font>
      <i/>
      <sz val="9"/>
      <color rgb="FF000000"/>
      <name val="Calibri"/>
      <family val="2"/>
      <scheme val="minor"/>
    </font>
    <font>
      <i/>
      <u/>
      <sz val="9"/>
      <color rgb="FF000000"/>
      <name val="Calibri"/>
      <family val="2"/>
      <scheme val="minor"/>
    </font>
    <font>
      <sz val="11"/>
      <color rgb="FF000000"/>
      <name val="Trebuchet MS"/>
      <family val="2"/>
    </font>
    <font>
      <sz val="11"/>
      <color rgb="FF000000"/>
      <name val="Calibri"/>
      <family val="2"/>
      <scheme val="minor"/>
    </font>
    <font>
      <u/>
      <sz val="11"/>
      <color rgb="FF000000"/>
      <name val="Calibri"/>
      <family val="2"/>
      <scheme val="minor"/>
    </font>
    <font>
      <i/>
      <u/>
      <sz val="11"/>
      <color theme="10"/>
      <name val="Calibri"/>
      <family val="2"/>
      <scheme val="minor"/>
    </font>
    <font>
      <u/>
      <sz val="11"/>
      <color rgb="FF0070C0"/>
      <name val="Calibri"/>
      <family val="2"/>
      <scheme val="minor"/>
    </font>
    <font>
      <sz val="11"/>
      <color rgb="FF0070C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theme="2"/>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3"/>
        <bgColor indexed="64"/>
      </patternFill>
    </fill>
    <fill>
      <patternFill patternType="solid">
        <fgColor rgb="FF0070C0"/>
        <bgColor indexed="64"/>
      </patternFill>
    </fill>
  </fills>
  <borders count="26">
    <border>
      <left/>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style="thin">
        <color rgb="FF00008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167" fontId="1" fillId="0" borderId="0" applyFont="0" applyFill="0" applyBorder="0" applyAlignment="0" applyProtection="0"/>
    <xf numFmtId="44" fontId="1" fillId="0" borderId="0" applyFont="0" applyFill="0" applyBorder="0" applyAlignment="0" applyProtection="0"/>
  </cellStyleXfs>
  <cellXfs count="376">
    <xf numFmtId="0" fontId="0" fillId="0" borderId="0" xfId="0"/>
    <xf numFmtId="0" fontId="2" fillId="6" borderId="3" xfId="0" applyFont="1" applyFill="1" applyBorder="1" applyAlignment="1">
      <alignment vertical="top" wrapText="1"/>
    </xf>
    <xf numFmtId="0" fontId="2" fillId="0" borderId="0" xfId="0" applyFont="1" applyAlignment="1">
      <alignment vertical="top"/>
    </xf>
    <xf numFmtId="0" fontId="9" fillId="0" borderId="0" xfId="3" applyAlignment="1">
      <alignment vertical="top" wrapText="1"/>
    </xf>
    <xf numFmtId="0" fontId="9" fillId="0" borderId="0" xfId="3" applyAlignment="1">
      <alignment vertical="top"/>
    </xf>
    <xf numFmtId="0" fontId="11" fillId="0" borderId="0" xfId="0" applyFont="1"/>
    <xf numFmtId="0" fontId="0" fillId="0" borderId="0" xfId="0" applyAlignment="1">
      <alignment vertical="center"/>
    </xf>
    <xf numFmtId="0" fontId="12" fillId="0" borderId="0" xfId="0" applyFont="1" applyAlignment="1">
      <alignment vertical="top"/>
    </xf>
    <xf numFmtId="0" fontId="14" fillId="0" borderId="0" xfId="0" applyFont="1"/>
    <xf numFmtId="0" fontId="14" fillId="0" borderId="0" xfId="0" applyFont="1" applyAlignment="1">
      <alignment vertical="top"/>
    </xf>
    <xf numFmtId="0" fontId="2" fillId="6" borderId="3" xfId="0" quotePrefix="1" applyFont="1" applyFill="1" applyBorder="1" applyAlignment="1">
      <alignment horizontal="right" vertical="top" wrapText="1"/>
    </xf>
    <xf numFmtId="0" fontId="12" fillId="0" borderId="0" xfId="0" applyFont="1"/>
    <xf numFmtId="0" fontId="0" fillId="0" borderId="0" xfId="0" applyAlignment="1">
      <alignment vertical="center" wrapText="1"/>
    </xf>
    <xf numFmtId="0" fontId="8" fillId="4" borderId="0" xfId="0" applyFont="1" applyFill="1" applyAlignment="1">
      <alignment horizontal="center" vertical="center" wrapText="1"/>
    </xf>
    <xf numFmtId="0" fontId="0" fillId="0" borderId="0" xfId="0" applyAlignment="1">
      <alignment horizontal="center" vertical="center" wrapText="1"/>
    </xf>
    <xf numFmtId="0" fontId="2" fillId="5" borderId="3" xfId="0" applyFont="1" applyFill="1" applyBorder="1" applyAlignment="1">
      <alignment horizontal="center" vertical="top"/>
    </xf>
    <xf numFmtId="164" fontId="0" fillId="0" borderId="3" xfId="1" applyFont="1" applyBorder="1" applyAlignment="1">
      <alignment horizontal="center" vertical="top"/>
    </xf>
    <xf numFmtId="164" fontId="0" fillId="0" borderId="3" xfId="1" quotePrefix="1" applyFont="1" applyBorder="1" applyAlignment="1">
      <alignment horizontal="center" vertical="top"/>
    </xf>
    <xf numFmtId="9" fontId="0" fillId="0" borderId="3" xfId="0" applyNumberFormat="1" applyBorder="1" applyAlignment="1">
      <alignment horizontal="center" vertical="top"/>
    </xf>
    <xf numFmtId="0" fontId="0" fillId="0" borderId="3" xfId="0" applyBorder="1" applyAlignment="1">
      <alignment horizontal="center" vertical="top"/>
    </xf>
    <xf numFmtId="0" fontId="19" fillId="0" borderId="0" xfId="0" applyFont="1"/>
    <xf numFmtId="0" fontId="0" fillId="5" borderId="3" xfId="0" applyFill="1" applyBorder="1" applyAlignment="1">
      <alignment horizontal="right" vertical="top" wrapText="1"/>
    </xf>
    <xf numFmtId="0" fontId="0" fillId="10" borderId="16" xfId="0" applyFill="1" applyBorder="1" applyAlignment="1" applyProtection="1">
      <alignment horizontal="center" vertical="top"/>
      <protection locked="0"/>
    </xf>
    <xf numFmtId="0" fontId="0" fillId="10" borderId="14" xfId="0" applyFill="1" applyBorder="1" applyAlignment="1" applyProtection="1">
      <alignment horizontal="center" vertical="top"/>
      <protection locked="0"/>
    </xf>
    <xf numFmtId="0" fontId="34" fillId="10" borderId="16" xfId="0" applyFont="1" applyFill="1" applyBorder="1" applyAlignment="1" applyProtection="1">
      <alignment horizontal="center" vertical="top"/>
      <protection locked="0"/>
    </xf>
    <xf numFmtId="9" fontId="41" fillId="10" borderId="0" xfId="2" applyFont="1" applyFill="1" applyBorder="1" applyAlignment="1" applyProtection="1">
      <alignment horizontal="center" vertical="center"/>
      <protection locked="0"/>
    </xf>
    <xf numFmtId="9" fontId="42" fillId="10" borderId="8" xfId="2" applyFont="1" applyFill="1" applyBorder="1" applyAlignment="1" applyProtection="1">
      <alignment horizontal="center" vertical="center"/>
      <protection locked="0"/>
    </xf>
    <xf numFmtId="0" fontId="9" fillId="0" borderId="0" xfId="3" applyNumberFormat="1" applyFill="1" applyBorder="1" applyAlignment="1" applyProtection="1"/>
    <xf numFmtId="0" fontId="2" fillId="0" borderId="0" xfId="0" applyFont="1"/>
    <xf numFmtId="0" fontId="2" fillId="0" borderId="0" xfId="0" quotePrefix="1" applyFont="1"/>
    <xf numFmtId="0" fontId="23" fillId="10" borderId="12" xfId="0" applyFont="1" applyFill="1" applyBorder="1" applyAlignment="1" applyProtection="1">
      <alignment vertical="top"/>
      <protection locked="0"/>
    </xf>
    <xf numFmtId="0" fontId="0" fillId="10" borderId="0" xfId="0" applyFill="1" applyAlignment="1" applyProtection="1">
      <alignment vertical="top"/>
      <protection locked="0"/>
    </xf>
    <xf numFmtId="0" fontId="8" fillId="4" borderId="0" xfId="0" applyFont="1" applyFill="1" applyAlignment="1">
      <alignment horizontal="center" vertical="top"/>
    </xf>
    <xf numFmtId="0" fontId="8" fillId="4" borderId="0" xfId="0" applyFont="1" applyFill="1" applyAlignment="1">
      <alignment vertical="top"/>
    </xf>
    <xf numFmtId="164" fontId="18" fillId="4" borderId="0" xfId="1" applyFont="1" applyFill="1" applyAlignment="1" applyProtection="1">
      <alignment horizontal="right" vertical="top"/>
    </xf>
    <xf numFmtId="0" fontId="8" fillId="4" borderId="0" xfId="0" applyFont="1" applyFill="1" applyAlignment="1" applyProtection="1">
      <alignment horizontal="center" vertical="top"/>
      <protection locked="0"/>
    </xf>
    <xf numFmtId="0" fontId="0" fillId="0" borderId="0" xfId="0" applyProtection="1">
      <protection locked="0"/>
    </xf>
    <xf numFmtId="0" fontId="0" fillId="11" borderId="0" xfId="0" applyFill="1" applyAlignment="1" applyProtection="1">
      <alignment horizontal="center"/>
      <protection locked="0"/>
    </xf>
    <xf numFmtId="0" fontId="0" fillId="11" borderId="0" xfId="0" applyFill="1" applyProtection="1">
      <protection locked="0"/>
    </xf>
    <xf numFmtId="164" fontId="0" fillId="11" borderId="0" xfId="1" applyFont="1" applyFill="1" applyProtection="1">
      <protection locked="0"/>
    </xf>
    <xf numFmtId="164" fontId="10" fillId="0" borderId="0" xfId="1" applyFont="1" applyAlignment="1" applyProtection="1"/>
    <xf numFmtId="0" fontId="0" fillId="10" borderId="12" xfId="0" applyFill="1" applyBorder="1" applyAlignment="1" applyProtection="1">
      <alignment horizontal="center" vertical="top"/>
      <protection locked="0"/>
    </xf>
    <xf numFmtId="0" fontId="8" fillId="4" borderId="0" xfId="0" applyFont="1" applyFill="1" applyAlignment="1">
      <alignment vertical="top" wrapText="1"/>
    </xf>
    <xf numFmtId="164" fontId="8" fillId="4" borderId="0" xfId="1" applyFont="1" applyFill="1" applyAlignment="1" applyProtection="1">
      <alignment horizontal="center" vertical="top" wrapText="1"/>
    </xf>
    <xf numFmtId="0" fontId="8" fillId="4" borderId="0" xfId="0" applyFont="1" applyFill="1" applyAlignment="1">
      <alignment horizontal="center" vertical="top" wrapText="1"/>
    </xf>
    <xf numFmtId="0" fontId="0" fillId="0" borderId="0" xfId="0" applyAlignment="1">
      <alignment vertical="top"/>
    </xf>
    <xf numFmtId="164" fontId="8" fillId="0" borderId="0" xfId="1" applyFont="1" applyFill="1" applyAlignment="1" applyProtection="1">
      <alignment horizontal="center" vertical="top" wrapText="1"/>
    </xf>
    <xf numFmtId="0" fontId="23" fillId="10" borderId="14" xfId="0" applyFont="1" applyFill="1" applyBorder="1" applyProtection="1">
      <protection locked="0"/>
    </xf>
    <xf numFmtId="164" fontId="2" fillId="0" borderId="0" xfId="0" applyNumberFormat="1" applyFont="1" applyAlignment="1">
      <alignment vertical="top"/>
    </xf>
    <xf numFmtId="164" fontId="0" fillId="10" borderId="12" xfId="1" applyFont="1" applyFill="1" applyBorder="1" applyAlignment="1" applyProtection="1">
      <alignment vertical="top" wrapText="1"/>
      <protection locked="0"/>
    </xf>
    <xf numFmtId="164" fontId="0" fillId="10" borderId="0" xfId="0" applyNumberFormat="1" applyFill="1" applyAlignment="1" applyProtection="1">
      <alignment vertical="top" wrapText="1"/>
      <protection locked="0"/>
    </xf>
    <xf numFmtId="0" fontId="0" fillId="10" borderId="0" xfId="0" applyFill="1" applyAlignment="1" applyProtection="1">
      <alignment horizontal="center" vertical="top" wrapText="1"/>
      <protection locked="0"/>
    </xf>
    <xf numFmtId="164" fontId="0" fillId="0" borderId="0" xfId="1" applyFont="1" applyAlignment="1" applyProtection="1">
      <alignment vertical="top"/>
    </xf>
    <xf numFmtId="164" fontId="10" fillId="0" borderId="0" xfId="1" applyFont="1" applyAlignment="1" applyProtection="1">
      <alignment vertical="top"/>
    </xf>
    <xf numFmtId="169" fontId="10" fillId="0" borderId="0" xfId="2" applyNumberFormat="1" applyFont="1" applyFill="1" applyAlignment="1" applyProtection="1">
      <alignment vertical="top"/>
    </xf>
    <xf numFmtId="0" fontId="0" fillId="0" borderId="0" xfId="0" applyAlignment="1">
      <alignment vertical="top" wrapText="1"/>
    </xf>
    <xf numFmtId="0" fontId="0" fillId="0" borderId="0" xfId="0" applyAlignment="1" applyProtection="1">
      <alignment vertical="top"/>
      <protection locked="0"/>
    </xf>
    <xf numFmtId="164" fontId="0" fillId="0" borderId="0" xfId="1" applyFont="1" applyAlignment="1" applyProtection="1">
      <alignment vertical="top"/>
      <protection locked="0"/>
    </xf>
    <xf numFmtId="164" fontId="0" fillId="0" borderId="0" xfId="1" applyFont="1" applyFill="1" applyAlignment="1" applyProtection="1">
      <alignment vertical="top"/>
      <protection locked="0"/>
    </xf>
    <xf numFmtId="9" fontId="0" fillId="0" borderId="0" xfId="2" applyFont="1" applyFill="1" applyAlignment="1" applyProtection="1">
      <alignment vertical="top"/>
      <protection locked="0"/>
    </xf>
    <xf numFmtId="0" fontId="0" fillId="0" borderId="0" xfId="0" applyAlignment="1" applyProtection="1">
      <alignment vertical="top" wrapText="1"/>
      <protection locked="0"/>
    </xf>
    <xf numFmtId="169" fontId="10" fillId="0" borderId="0" xfId="2" applyNumberFormat="1" applyFont="1" applyFill="1" applyAlignment="1" applyProtection="1"/>
    <xf numFmtId="164" fontId="10" fillId="0" borderId="15" xfId="1" applyFont="1" applyBorder="1" applyAlignment="1" applyProtection="1"/>
    <xf numFmtId="164" fontId="10" fillId="0" borderId="0" xfId="1" applyFont="1" applyBorder="1" applyAlignment="1" applyProtection="1"/>
    <xf numFmtId="164" fontId="10" fillId="0" borderId="15" xfId="1" applyFont="1" applyBorder="1" applyAlignment="1" applyProtection="1">
      <alignment vertical="top"/>
    </xf>
    <xf numFmtId="164" fontId="10" fillId="0" borderId="0" xfId="1" applyFont="1" applyBorder="1" applyAlignment="1" applyProtection="1">
      <alignment vertical="top"/>
    </xf>
    <xf numFmtId="164" fontId="8" fillId="4" borderId="15" xfId="1" applyFont="1" applyFill="1" applyBorder="1" applyAlignment="1" applyProtection="1">
      <alignment horizontal="center" vertical="top" wrapText="1"/>
    </xf>
    <xf numFmtId="164" fontId="8" fillId="4" borderId="0" xfId="1" applyFont="1" applyFill="1" applyBorder="1" applyAlignment="1" applyProtection="1">
      <alignment horizontal="center" vertical="top" wrapText="1"/>
    </xf>
    <xf numFmtId="9" fontId="0" fillId="0" borderId="15" xfId="2" applyFont="1" applyFill="1" applyBorder="1" applyAlignment="1" applyProtection="1">
      <alignment horizontal="center" vertical="top"/>
      <protection locked="0"/>
    </xf>
    <xf numFmtId="164" fontId="0" fillId="0" borderId="15" xfId="2" applyNumberFormat="1" applyFont="1" applyFill="1" applyBorder="1" applyAlignment="1" applyProtection="1">
      <alignment horizontal="center" vertical="top"/>
      <protection locked="0"/>
    </xf>
    <xf numFmtId="9" fontId="0" fillId="0" borderId="0" xfId="2" applyFont="1" applyFill="1" applyBorder="1" applyAlignment="1" applyProtection="1">
      <alignment horizontal="center" vertical="top"/>
      <protection locked="0"/>
    </xf>
    <xf numFmtId="164" fontId="10" fillId="0" borderId="16" xfId="1" applyFont="1" applyBorder="1" applyAlignment="1" applyProtection="1"/>
    <xf numFmtId="164" fontId="10" fillId="0" borderId="16" xfId="1" applyFont="1" applyBorder="1" applyAlignment="1" applyProtection="1">
      <alignment vertical="top"/>
    </xf>
    <xf numFmtId="164" fontId="0" fillId="0" borderId="16" xfId="1" applyFont="1" applyFill="1" applyBorder="1" applyAlignment="1" applyProtection="1">
      <alignment horizontal="center" vertical="top"/>
      <protection locked="0"/>
    </xf>
    <xf numFmtId="9" fontId="0" fillId="0" borderId="16" xfId="2" applyFont="1" applyFill="1" applyBorder="1" applyAlignment="1" applyProtection="1">
      <alignment horizontal="center" vertical="top"/>
      <protection locked="0"/>
    </xf>
    <xf numFmtId="164" fontId="0" fillId="0" borderId="0" xfId="2" applyNumberFormat="1" applyFont="1" applyFill="1" applyBorder="1" applyAlignment="1" applyProtection="1">
      <alignment horizontal="center" vertical="top"/>
      <protection locked="0"/>
    </xf>
    <xf numFmtId="164" fontId="2" fillId="10" borderId="0" xfId="0" applyNumberFormat="1" applyFont="1" applyFill="1" applyAlignment="1" applyProtection="1">
      <alignment vertical="top" wrapText="1"/>
      <protection locked="0"/>
    </xf>
    <xf numFmtId="0" fontId="2" fillId="10" borderId="20" xfId="0" applyFont="1" applyFill="1" applyBorder="1" applyAlignment="1" applyProtection="1">
      <alignment horizontal="center" vertical="top" wrapText="1"/>
      <protection locked="0"/>
    </xf>
    <xf numFmtId="0" fontId="0" fillId="0" borderId="0" xfId="0" applyAlignment="1" applyProtection="1">
      <alignment horizontal="center"/>
      <protection locked="0"/>
    </xf>
    <xf numFmtId="0" fontId="9" fillId="2" borderId="0" xfId="3" applyFill="1" applyAlignment="1" applyProtection="1">
      <alignment vertical="center"/>
    </xf>
    <xf numFmtId="0" fontId="0" fillId="11" borderId="0" xfId="0" applyFill="1" applyAlignment="1" applyProtection="1">
      <alignment vertical="top"/>
      <protection locked="0"/>
    </xf>
    <xf numFmtId="164" fontId="0" fillId="11" borderId="0" xfId="1" applyFont="1" applyFill="1" applyAlignment="1" applyProtection="1">
      <alignment vertical="top"/>
      <protection locked="0"/>
    </xf>
    <xf numFmtId="0" fontId="59" fillId="0" borderId="0" xfId="3" applyFont="1" applyAlignment="1" applyProtection="1">
      <alignment vertical="top"/>
    </xf>
    <xf numFmtId="0" fontId="0" fillId="0" borderId="3" xfId="0" applyBorder="1" applyAlignment="1">
      <alignment vertical="top" wrapText="1"/>
    </xf>
    <xf numFmtId="0" fontId="0" fillId="10" borderId="0" xfId="0" applyFill="1" applyAlignment="1" applyProtection="1">
      <alignment vertical="top" wrapText="1"/>
      <protection locked="0"/>
    </xf>
    <xf numFmtId="0" fontId="0" fillId="10" borderId="16" xfId="0" applyFill="1" applyBorder="1" applyAlignment="1" applyProtection="1">
      <alignment vertical="top" wrapText="1"/>
      <protection locked="0"/>
    </xf>
    <xf numFmtId="0" fontId="23" fillId="10" borderId="11" xfId="0" applyFont="1" applyFill="1" applyBorder="1" applyProtection="1">
      <protection locked="0"/>
    </xf>
    <xf numFmtId="0" fontId="65" fillId="2" borderId="0" xfId="3" applyFont="1" applyFill="1" applyAlignment="1" applyProtection="1">
      <alignment vertical="center"/>
    </xf>
    <xf numFmtId="0" fontId="8" fillId="4" borderId="16" xfId="1" applyNumberFormat="1" applyFont="1" applyFill="1" applyBorder="1" applyAlignment="1" applyProtection="1">
      <alignment horizontal="center" vertical="top" wrapText="1"/>
    </xf>
    <xf numFmtId="0" fontId="8" fillId="4" borderId="0" xfId="0" applyFont="1" applyFill="1" applyAlignment="1" applyProtection="1">
      <alignment vertical="top"/>
      <protection locked="0"/>
    </xf>
    <xf numFmtId="0" fontId="8" fillId="4" borderId="0" xfId="0" applyFont="1" applyFill="1" applyAlignment="1" applyProtection="1">
      <alignment horizontal="right" vertical="top"/>
      <protection locked="0"/>
    </xf>
    <xf numFmtId="0" fontId="17" fillId="9" borderId="0" xfId="0" applyFont="1" applyFill="1" applyAlignment="1">
      <alignment vertical="center" wrapText="1"/>
    </xf>
    <xf numFmtId="0" fontId="17" fillId="9" borderId="0" xfId="0" applyFont="1" applyFill="1" applyAlignment="1">
      <alignment horizontal="center" vertical="center" wrapText="1"/>
    </xf>
    <xf numFmtId="0" fontId="23" fillId="0" borderId="10" xfId="0" applyFont="1" applyBorder="1"/>
    <xf numFmtId="0" fontId="23" fillId="0" borderId="11" xfId="0" applyFont="1" applyBorder="1"/>
    <xf numFmtId="0" fontId="23" fillId="0" borderId="11" xfId="0" applyFont="1" applyBorder="1" applyAlignment="1">
      <alignment vertical="top"/>
    </xf>
    <xf numFmtId="0" fontId="24" fillId="0" borderId="0" xfId="0" applyFont="1"/>
    <xf numFmtId="0" fontId="23" fillId="0" borderId="13" xfId="0" applyFont="1" applyBorder="1"/>
    <xf numFmtId="14" fontId="23" fillId="0" borderId="1" xfId="0" applyNumberFormat="1" applyFont="1" applyBorder="1"/>
    <xf numFmtId="0" fontId="23" fillId="0" borderId="1" xfId="0" applyFont="1" applyBorder="1"/>
    <xf numFmtId="0" fontId="25" fillId="0" borderId="0" xfId="0" applyFont="1"/>
    <xf numFmtId="14" fontId="23" fillId="0" borderId="0" xfId="0" applyNumberFormat="1" applyFont="1"/>
    <xf numFmtId="14" fontId="23" fillId="0" borderId="0" xfId="0" applyNumberFormat="1" applyFont="1" applyAlignment="1">
      <alignment horizontal="center"/>
    </xf>
    <xf numFmtId="0" fontId="23" fillId="0" borderId="0" xfId="0" applyFont="1"/>
    <xf numFmtId="0" fontId="0" fillId="0" borderId="0" xfId="0" applyAlignment="1">
      <alignment horizontal="left" vertical="top"/>
    </xf>
    <xf numFmtId="0" fontId="17" fillId="9" borderId="0" xfId="0" applyFont="1" applyFill="1" applyAlignment="1">
      <alignment vertical="top"/>
    </xf>
    <xf numFmtId="0" fontId="52" fillId="0" borderId="0" xfId="0" applyFont="1" applyAlignment="1">
      <alignment horizontal="left" vertical="top"/>
    </xf>
    <xf numFmtId="0" fontId="0" fillId="0" borderId="0" xfId="0" applyAlignment="1">
      <alignment horizontal="right" vertical="top"/>
    </xf>
    <xf numFmtId="0" fontId="47" fillId="0" borderId="0" xfId="3" applyFont="1" applyAlignment="1" applyProtection="1">
      <alignment vertical="top"/>
    </xf>
    <xf numFmtId="164" fontId="0" fillId="0" borderId="0" xfId="1" applyFont="1" applyFill="1" applyAlignment="1" applyProtection="1">
      <alignment vertical="top"/>
    </xf>
    <xf numFmtId="0" fontId="7" fillId="0" borderId="0" xfId="0" applyFont="1" applyAlignment="1">
      <alignment vertical="top"/>
    </xf>
    <xf numFmtId="166" fontId="0" fillId="0" borderId="0" xfId="1" applyNumberFormat="1" applyFont="1" applyFill="1" applyAlignment="1" applyProtection="1">
      <alignment vertical="top"/>
    </xf>
    <xf numFmtId="0" fontId="47" fillId="0" borderId="0" xfId="3" applyFont="1" applyFill="1" applyAlignment="1" applyProtection="1">
      <alignment vertical="top"/>
    </xf>
    <xf numFmtId="9" fontId="0" fillId="0" borderId="0" xfId="0" applyNumberFormat="1" applyAlignment="1">
      <alignment vertical="top"/>
    </xf>
    <xf numFmtId="168" fontId="0" fillId="0" borderId="0" xfId="1" applyNumberFormat="1" applyFont="1" applyFill="1" applyAlignment="1" applyProtection="1">
      <alignment vertical="top"/>
    </xf>
    <xf numFmtId="0" fontId="12" fillId="0" borderId="0" xfId="0" applyFont="1" applyAlignment="1">
      <alignment horizontal="left"/>
    </xf>
    <xf numFmtId="0" fontId="0" fillId="0" borderId="0" xfId="0" applyAlignment="1">
      <alignment horizontal="left"/>
    </xf>
    <xf numFmtId="0" fontId="20" fillId="9" borderId="0" xfId="0" applyFont="1" applyFill="1" applyAlignment="1">
      <alignment vertical="top" wrapText="1"/>
    </xf>
    <xf numFmtId="0" fontId="21" fillId="0" borderId="0" xfId="3" applyFont="1" applyAlignment="1" applyProtection="1">
      <alignment vertical="top"/>
    </xf>
    <xf numFmtId="164" fontId="5" fillId="0" borderId="0" xfId="1" applyFont="1" applyFill="1" applyAlignment="1" applyProtection="1">
      <alignment vertical="top"/>
    </xf>
    <xf numFmtId="166" fontId="5" fillId="0" borderId="0" xfId="1" applyNumberFormat="1" applyFont="1" applyFill="1" applyAlignment="1" applyProtection="1">
      <alignment vertical="top"/>
    </xf>
    <xf numFmtId="164" fontId="55" fillId="0" borderId="0" xfId="1" applyFont="1" applyAlignment="1" applyProtection="1">
      <alignment vertical="top"/>
    </xf>
    <xf numFmtId="0" fontId="20" fillId="9" borderId="0" xfId="0" applyFont="1" applyFill="1" applyAlignment="1">
      <alignment vertical="top"/>
    </xf>
    <xf numFmtId="0" fontId="9" fillId="0" borderId="0" xfId="3" applyAlignment="1" applyProtection="1">
      <alignment vertical="center"/>
    </xf>
    <xf numFmtId="0" fontId="17" fillId="9" borderId="0" xfId="0" applyFont="1" applyFill="1"/>
    <xf numFmtId="167" fontId="0" fillId="0" borderId="0" xfId="0" applyNumberFormat="1" applyAlignment="1">
      <alignment vertical="top"/>
    </xf>
    <xf numFmtId="0" fontId="0" fillId="0" borderId="6" xfId="0" applyBorder="1" applyAlignment="1">
      <alignment horizontal="right" vertical="top"/>
    </xf>
    <xf numFmtId="0" fontId="0" fillId="0" borderId="7" xfId="0" applyBorder="1" applyAlignment="1">
      <alignment vertical="top"/>
    </xf>
    <xf numFmtId="164" fontId="0" fillId="0" borderId="8" xfId="1" applyFont="1" applyBorder="1" applyAlignment="1" applyProtection="1">
      <alignment vertical="top"/>
    </xf>
    <xf numFmtId="164" fontId="0" fillId="0" borderId="0" xfId="1" applyFont="1" applyFill="1" applyAlignment="1" applyProtection="1">
      <alignment vertical="top" wrapText="1"/>
    </xf>
    <xf numFmtId="167" fontId="54" fillId="0" borderId="0" xfId="0" applyNumberFormat="1" applyFont="1" applyAlignment="1">
      <alignment vertical="top"/>
    </xf>
    <xf numFmtId="0" fontId="20" fillId="0" borderId="0" xfId="0" applyFont="1" applyAlignment="1">
      <alignment vertical="top" wrapText="1"/>
    </xf>
    <xf numFmtId="166" fontId="56" fillId="0" borderId="0" xfId="1" applyNumberFormat="1" applyFont="1" applyAlignment="1" applyProtection="1">
      <alignment vertical="top"/>
    </xf>
    <xf numFmtId="164" fontId="56" fillId="0" borderId="0" xfId="1" applyFont="1" applyAlignment="1" applyProtection="1">
      <alignment vertical="top"/>
    </xf>
    <xf numFmtId="167" fontId="19" fillId="0" borderId="0" xfId="0" applyNumberFormat="1" applyFont="1" applyAlignment="1">
      <alignment vertical="top"/>
    </xf>
    <xf numFmtId="164" fontId="56" fillId="0" borderId="0" xfId="0" applyNumberFormat="1" applyFont="1" applyAlignment="1">
      <alignment vertical="top"/>
    </xf>
    <xf numFmtId="164" fontId="0" fillId="0" borderId="0" xfId="0" applyNumberFormat="1" applyAlignment="1">
      <alignment vertical="top"/>
    </xf>
    <xf numFmtId="167" fontId="19" fillId="0" borderId="0" xfId="0" applyNumberFormat="1" applyFont="1" applyAlignment="1">
      <alignment horizontal="left" vertical="top"/>
    </xf>
    <xf numFmtId="0" fontId="10" fillId="0" borderId="9" xfId="0" applyFont="1" applyBorder="1" applyAlignment="1">
      <alignment horizontal="right" vertical="top"/>
    </xf>
    <xf numFmtId="0" fontId="10" fillId="0" borderId="9" xfId="0" applyFont="1" applyBorder="1" applyAlignment="1">
      <alignment vertical="top"/>
    </xf>
    <xf numFmtId="164" fontId="10" fillId="0" borderId="9" xfId="1" applyFont="1" applyFill="1" applyBorder="1" applyAlignment="1" applyProtection="1">
      <alignment vertical="top"/>
    </xf>
    <xf numFmtId="0" fontId="20" fillId="9" borderId="0" xfId="0" quotePrefix="1" applyFont="1" applyFill="1" applyAlignment="1">
      <alignment vertical="top"/>
    </xf>
    <xf numFmtId="0" fontId="10" fillId="0" borderId="0" xfId="0" applyFont="1" applyAlignment="1">
      <alignment horizontal="right" vertical="top"/>
    </xf>
    <xf numFmtId="9" fontId="10" fillId="0" borderId="0" xfId="2" applyFont="1" applyAlignment="1" applyProtection="1">
      <alignment vertical="top"/>
    </xf>
    <xf numFmtId="0" fontId="2" fillId="0" borderId="18" xfId="0" applyFont="1" applyBorder="1" applyAlignment="1">
      <alignment horizontal="right" vertical="top"/>
    </xf>
    <xf numFmtId="0" fontId="2" fillId="0" borderId="21" xfId="0" applyFont="1" applyBorder="1" applyAlignment="1">
      <alignment horizontal="right" vertical="top"/>
    </xf>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164" fontId="2" fillId="0" borderId="0" xfId="1" applyFont="1" applyAlignment="1" applyProtection="1">
      <alignment vertical="top"/>
    </xf>
    <xf numFmtId="0" fontId="65" fillId="2" borderId="0" xfId="3" applyFont="1" applyFill="1" applyProtection="1"/>
    <xf numFmtId="0" fontId="0" fillId="0" borderId="10" xfId="0" applyBorder="1" applyAlignment="1">
      <alignment vertical="top"/>
    </xf>
    <xf numFmtId="0" fontId="0" fillId="0" borderId="11" xfId="0" applyBorder="1" applyAlignment="1">
      <alignment vertical="top"/>
    </xf>
    <xf numFmtId="0" fontId="0" fillId="0" borderId="11" xfId="0" applyBorder="1" applyAlignment="1">
      <alignment vertical="top" wrapText="1"/>
    </xf>
    <xf numFmtId="0" fontId="0" fillId="0" borderId="15" xfId="0" applyBorder="1" applyAlignment="1">
      <alignment vertical="top"/>
    </xf>
    <xf numFmtId="0" fontId="0" fillId="0" borderId="15" xfId="0" applyBorder="1"/>
    <xf numFmtId="0" fontId="0" fillId="0" borderId="16" xfId="0" applyBorder="1"/>
    <xf numFmtId="0" fontId="0" fillId="0" borderId="15" xfId="0" applyBorder="1" applyAlignment="1">
      <alignment vertical="top" wrapText="1"/>
    </xf>
    <xf numFmtId="0" fontId="46" fillId="0" borderId="0" xfId="0" applyFont="1"/>
    <xf numFmtId="0" fontId="46" fillId="0" borderId="0" xfId="0" applyFont="1" applyAlignment="1">
      <alignment horizontal="center"/>
    </xf>
    <xf numFmtId="0" fontId="46" fillId="0" borderId="16" xfId="0" applyFont="1" applyBorder="1"/>
    <xf numFmtId="167" fontId="19" fillId="0" borderId="0" xfId="0" applyNumberFormat="1" applyFont="1"/>
    <xf numFmtId="164" fontId="0" fillId="0" borderId="0" xfId="1" applyFont="1" applyFill="1" applyProtection="1">
      <protection locked="0"/>
    </xf>
    <xf numFmtId="0" fontId="19" fillId="0" borderId="0" xfId="0" applyFont="1" applyProtection="1">
      <protection locked="0"/>
    </xf>
    <xf numFmtId="164" fontId="0" fillId="0" borderId="0" xfId="1" applyFont="1" applyFill="1" applyAlignment="1" applyProtection="1">
      <alignment vertical="center"/>
      <protection locked="0"/>
    </xf>
    <xf numFmtId="0" fontId="19" fillId="0" borderId="0" xfId="0" applyFont="1" applyAlignment="1" applyProtection="1">
      <alignment vertical="center"/>
      <protection locked="0"/>
    </xf>
    <xf numFmtId="0" fontId="0" fillId="0" borderId="0" xfId="0" applyAlignment="1" applyProtection="1">
      <alignment vertical="center"/>
      <protection locked="0"/>
    </xf>
    <xf numFmtId="164" fontId="0" fillId="10" borderId="0" xfId="1" applyFont="1" applyFill="1" applyAlignment="1" applyProtection="1">
      <alignment vertical="center"/>
      <protection locked="0"/>
    </xf>
    <xf numFmtId="0" fontId="9" fillId="0" borderId="0" xfId="3" applyAlignment="1" applyProtection="1">
      <alignment horizontal="right" vertical="center"/>
      <protection locked="0"/>
    </xf>
    <xf numFmtId="167" fontId="0" fillId="0" borderId="0" xfId="0" applyNumberFormat="1" applyProtection="1">
      <protection locked="0"/>
    </xf>
    <xf numFmtId="164" fontId="0" fillId="0" borderId="0" xfId="1" applyFont="1" applyProtection="1">
      <protection locked="0"/>
    </xf>
    <xf numFmtId="167" fontId="16" fillId="0" borderId="0" xfId="0" applyNumberFormat="1" applyFont="1" applyProtection="1">
      <protection locked="0"/>
    </xf>
    <xf numFmtId="0" fontId="16" fillId="0" borderId="0" xfId="0" applyFont="1" applyProtection="1">
      <protection locked="0"/>
    </xf>
    <xf numFmtId="164" fontId="8" fillId="4" borderId="0" xfId="1" applyFont="1" applyFill="1" applyAlignment="1" applyProtection="1">
      <alignment horizontal="right" vertical="top"/>
    </xf>
    <xf numFmtId="164" fontId="8" fillId="4" borderId="0" xfId="1" applyFont="1" applyFill="1" applyAlignment="1" applyProtection="1">
      <alignment vertical="top"/>
    </xf>
    <xf numFmtId="0" fontId="19" fillId="0" borderId="0" xfId="0" applyFont="1" applyAlignment="1">
      <alignment vertical="top"/>
    </xf>
    <xf numFmtId="0" fontId="17" fillId="9" borderId="0" xfId="0" applyFont="1" applyFill="1" applyAlignment="1">
      <alignment wrapText="1"/>
    </xf>
    <xf numFmtId="0" fontId="9" fillId="2" borderId="0" xfId="3" applyFill="1" applyProtection="1"/>
    <xf numFmtId="0" fontId="0" fillId="0" borderId="0" xfId="0" applyAlignment="1">
      <alignment horizontal="center"/>
    </xf>
    <xf numFmtId="0" fontId="0" fillId="0" borderId="0" xfId="0" applyAlignment="1">
      <alignment horizontal="left" vertical="center" wrapText="1"/>
    </xf>
    <xf numFmtId="0" fontId="27" fillId="0" borderId="0" xfId="0" applyFont="1" applyAlignment="1">
      <alignment horizontal="center"/>
    </xf>
    <xf numFmtId="0" fontId="27" fillId="0" borderId="0" xfId="0" applyFont="1"/>
    <xf numFmtId="0" fontId="0" fillId="0" borderId="6" xfId="0" applyBorder="1"/>
    <xf numFmtId="0" fontId="5" fillId="0" borderId="7" xfId="0" applyFont="1" applyBorder="1"/>
    <xf numFmtId="0" fontId="0" fillId="0" borderId="7" xfId="0" applyBorder="1"/>
    <xf numFmtId="0" fontId="0" fillId="0" borderId="13" xfId="0" applyBorder="1"/>
    <xf numFmtId="0" fontId="0" fillId="0" borderId="1" xfId="0" applyBorder="1"/>
    <xf numFmtId="0" fontId="0" fillId="0" borderId="12" xfId="0" applyBorder="1" applyAlignment="1">
      <alignment horizontal="center"/>
    </xf>
    <xf numFmtId="0" fontId="28" fillId="0" borderId="0" xfId="0" applyFont="1"/>
    <xf numFmtId="3" fontId="35" fillId="0" borderId="16" xfId="1" applyNumberFormat="1" applyFont="1" applyBorder="1" applyAlignment="1" applyProtection="1">
      <alignment vertical="top" wrapText="1"/>
    </xf>
    <xf numFmtId="0" fontId="36" fillId="0" borderId="0" xfId="0" applyFont="1"/>
    <xf numFmtId="3" fontId="37" fillId="0" borderId="0" xfId="1" applyNumberFormat="1" applyFont="1" applyBorder="1" applyAlignment="1" applyProtection="1">
      <alignment horizontal="center" vertical="top" wrapText="1"/>
    </xf>
    <xf numFmtId="0" fontId="35" fillId="0" borderId="0" xfId="0" applyFont="1"/>
    <xf numFmtId="167" fontId="0" fillId="0" borderId="0" xfId="0" applyNumberFormat="1" applyAlignment="1">
      <alignment vertical="center" textRotation="90"/>
    </xf>
    <xf numFmtId="0" fontId="31" fillId="0" borderId="11" xfId="0" applyFont="1" applyBorder="1"/>
    <xf numFmtId="0" fontId="38" fillId="0" borderId="0" xfId="0" applyFont="1" applyAlignment="1">
      <alignment vertical="center"/>
    </xf>
    <xf numFmtId="0" fontId="32" fillId="0" borderId="0" xfId="0" applyFont="1"/>
    <xf numFmtId="0" fontId="36" fillId="0" borderId="0" xfId="0" applyFont="1" applyAlignment="1">
      <alignment vertical="top"/>
    </xf>
    <xf numFmtId="0" fontId="39" fillId="0" borderId="15" xfId="0" quotePrefix="1" applyFont="1" applyBorder="1"/>
    <xf numFmtId="0" fontId="0" fillId="0" borderId="16" xfId="0" applyBorder="1" applyAlignment="1">
      <alignment horizontal="center"/>
    </xf>
    <xf numFmtId="0" fontId="38" fillId="0" borderId="0" xfId="0" applyFont="1" applyAlignment="1">
      <alignment horizontal="left" vertical="center" wrapText="1"/>
    </xf>
    <xf numFmtId="0" fontId="33" fillId="0" borderId="15" xfId="0" quotePrefix="1" applyFont="1" applyBorder="1" applyAlignment="1">
      <alignment vertical="top"/>
    </xf>
    <xf numFmtId="3" fontId="40" fillId="0" borderId="0" xfId="1" applyNumberFormat="1" applyFont="1" applyBorder="1" applyAlignment="1" applyProtection="1">
      <alignment horizontal="center" vertical="top" wrapText="1"/>
    </xf>
    <xf numFmtId="0" fontId="28" fillId="0" borderId="0" xfId="0" applyFont="1" applyAlignment="1">
      <alignment vertical="top"/>
    </xf>
    <xf numFmtId="0" fontId="33" fillId="0" borderId="13" xfId="0" quotePrefix="1" applyFont="1" applyBorder="1"/>
    <xf numFmtId="0" fontId="0" fillId="0" borderId="1" xfId="0" applyBorder="1" applyAlignment="1">
      <alignment vertical="top"/>
    </xf>
    <xf numFmtId="0" fontId="0" fillId="0" borderId="0" xfId="0" applyAlignment="1">
      <alignment horizontal="center" vertical="top"/>
    </xf>
    <xf numFmtId="0" fontId="32" fillId="0" borderId="0" xfId="0" applyFont="1" applyAlignment="1">
      <alignment vertical="center"/>
    </xf>
    <xf numFmtId="0" fontId="36" fillId="0" borderId="0" xfId="0" applyFont="1" applyAlignment="1">
      <alignment horizontal="left"/>
    </xf>
    <xf numFmtId="0" fontId="30" fillId="0" borderId="0" xfId="0" applyFont="1"/>
    <xf numFmtId="0" fontId="21" fillId="0" borderId="0" xfId="3" quotePrefix="1" applyFont="1" applyFill="1" applyAlignment="1" applyProtection="1">
      <alignment vertical="top"/>
    </xf>
    <xf numFmtId="0" fontId="28" fillId="0" borderId="0" xfId="0" applyFont="1" applyAlignment="1">
      <alignment horizontal="left" vertical="top" wrapText="1"/>
    </xf>
    <xf numFmtId="0" fontId="44" fillId="4" borderId="5" xfId="0" applyFont="1" applyFill="1" applyBorder="1" applyAlignment="1">
      <alignment horizontal="center" vertical="center" wrapText="1"/>
    </xf>
    <xf numFmtId="0" fontId="0" fillId="0" borderId="0" xfId="0" applyAlignment="1">
      <alignment horizontal="center" vertical="center"/>
    </xf>
    <xf numFmtId="0" fontId="45" fillId="4" borderId="6" xfId="0" applyFont="1" applyFill="1" applyBorder="1" applyAlignment="1">
      <alignment vertical="center"/>
    </xf>
    <xf numFmtId="0" fontId="45" fillId="4" borderId="7" xfId="0" applyFont="1" applyFill="1" applyBorder="1" applyAlignment="1">
      <alignment vertical="center"/>
    </xf>
    <xf numFmtId="0" fontId="45" fillId="4" borderId="8" xfId="0" applyFont="1" applyFill="1" applyBorder="1" applyAlignment="1">
      <alignment vertical="center"/>
    </xf>
    <xf numFmtId="170" fontId="45" fillId="4" borderId="3" xfId="1" applyNumberFormat="1" applyFont="1" applyFill="1" applyBorder="1" applyAlignment="1" applyProtection="1">
      <alignment horizontal="center" vertical="center"/>
    </xf>
    <xf numFmtId="9" fontId="33" fillId="0" borderId="0" xfId="2" applyFont="1" applyBorder="1" applyProtection="1"/>
    <xf numFmtId="0" fontId="4" fillId="2" borderId="0" xfId="0" applyFont="1" applyFill="1"/>
    <xf numFmtId="0" fontId="0" fillId="2" borderId="0" xfId="0" applyFill="1"/>
    <xf numFmtId="0" fontId="3" fillId="2" borderId="0" xfId="0" applyFont="1" applyFill="1" applyAlignment="1">
      <alignment horizontal="center" vertical="center" wrapText="1"/>
    </xf>
    <xf numFmtId="0" fontId="4" fillId="2" borderId="0" xfId="0" applyFont="1" applyFill="1" applyAlignment="1">
      <alignment vertical="top"/>
    </xf>
    <xf numFmtId="0" fontId="12" fillId="2" borderId="0" xfId="0" applyFont="1" applyFill="1" applyAlignment="1">
      <alignment horizontal="left" indent="2"/>
    </xf>
    <xf numFmtId="0" fontId="5" fillId="2" borderId="0" xfId="0" applyFont="1" applyFill="1"/>
    <xf numFmtId="0" fontId="5" fillId="2" borderId="0" xfId="0" applyFont="1" applyFill="1" applyAlignment="1">
      <alignment horizontal="right"/>
    </xf>
    <xf numFmtId="0" fontId="8" fillId="4" borderId="0" xfId="0" applyFont="1" applyFill="1" applyAlignment="1">
      <alignment horizontal="right" vertical="center" wrapText="1"/>
    </xf>
    <xf numFmtId="0" fontId="8" fillId="4" borderId="0" xfId="0" applyFont="1" applyFill="1" applyAlignment="1">
      <alignment horizontal="center" vertical="center"/>
    </xf>
    <xf numFmtId="0" fontId="5" fillId="6" borderId="0" xfId="0" applyFont="1" applyFill="1" applyAlignment="1">
      <alignment horizontal="right"/>
    </xf>
    <xf numFmtId="0" fontId="5" fillId="6" borderId="0" xfId="0" applyFont="1" applyFill="1" applyAlignment="1">
      <alignment horizontal="center"/>
    </xf>
    <xf numFmtId="0" fontId="5" fillId="2" borderId="0" xfId="0" applyFont="1" applyFill="1" applyAlignment="1">
      <alignment horizontal="left" indent="4"/>
    </xf>
    <xf numFmtId="0" fontId="22" fillId="2" borderId="0" xfId="0" applyFont="1" applyFill="1"/>
    <xf numFmtId="0" fontId="5" fillId="2" borderId="0" xfId="0" applyFont="1" applyFill="1" applyAlignment="1">
      <alignment horizontal="left" indent="6"/>
    </xf>
    <xf numFmtId="0" fontId="0" fillId="2" borderId="0" xfId="0" applyFill="1" applyAlignment="1">
      <alignment vertical="center" wrapText="1"/>
    </xf>
    <xf numFmtId="0" fontId="8" fillId="4" borderId="3" xfId="0" applyFont="1" applyFill="1" applyBorder="1" applyAlignment="1">
      <alignment horizontal="center" vertical="center" wrapText="1"/>
    </xf>
    <xf numFmtId="0" fontId="5" fillId="2" borderId="0" xfId="0" applyFont="1" applyFill="1" applyAlignment="1">
      <alignment vertical="center" wrapText="1"/>
    </xf>
    <xf numFmtId="0" fontId="5" fillId="7" borderId="5" xfId="0" applyFont="1" applyFill="1" applyBorder="1" applyAlignment="1">
      <alignment horizontal="center"/>
    </xf>
    <xf numFmtId="9" fontId="5" fillId="7" borderId="5" xfId="0" applyNumberFormat="1" applyFont="1" applyFill="1" applyBorder="1" applyAlignment="1">
      <alignment horizontal="center"/>
    </xf>
    <xf numFmtId="165" fontId="5" fillId="7" borderId="5" xfId="0" applyNumberFormat="1" applyFont="1" applyFill="1" applyBorder="1" applyAlignment="1">
      <alignment horizontal="center"/>
    </xf>
    <xf numFmtId="0" fontId="5" fillId="3" borderId="5" xfId="0" applyFont="1" applyFill="1" applyBorder="1" applyAlignment="1">
      <alignment horizontal="center"/>
    </xf>
    <xf numFmtId="9" fontId="5" fillId="3" borderId="5" xfId="0" applyNumberFormat="1" applyFont="1" applyFill="1" applyBorder="1" applyAlignment="1">
      <alignment horizontal="center"/>
    </xf>
    <xf numFmtId="0" fontId="13" fillId="2" borderId="0" xfId="0" applyFont="1" applyFill="1"/>
    <xf numFmtId="0" fontId="5" fillId="3" borderId="2" xfId="0" applyFont="1" applyFill="1" applyBorder="1" applyAlignment="1">
      <alignment horizontal="center"/>
    </xf>
    <xf numFmtId="9" fontId="5" fillId="3" borderId="2" xfId="0" applyNumberFormat="1" applyFont="1" applyFill="1" applyBorder="1" applyAlignment="1">
      <alignment horizontal="center"/>
    </xf>
    <xf numFmtId="0" fontId="5" fillId="8" borderId="5" xfId="0" applyFont="1" applyFill="1" applyBorder="1" applyAlignment="1">
      <alignment horizontal="center"/>
    </xf>
    <xf numFmtId="9" fontId="5" fillId="8" borderId="5" xfId="0" applyNumberFormat="1" applyFont="1" applyFill="1" applyBorder="1" applyAlignment="1">
      <alignment horizontal="center"/>
    </xf>
    <xf numFmtId="0" fontId="5" fillId="8" borderId="4" xfId="0" applyFont="1" applyFill="1" applyBorder="1" applyAlignment="1">
      <alignment horizontal="center"/>
    </xf>
    <xf numFmtId="9" fontId="5" fillId="8" borderId="4" xfId="0" applyNumberFormat="1" applyFont="1" applyFill="1" applyBorder="1" applyAlignment="1">
      <alignment horizontal="center"/>
    </xf>
    <xf numFmtId="0" fontId="5" fillId="8" borderId="2" xfId="0" applyFont="1" applyFill="1" applyBorder="1" applyAlignment="1">
      <alignment horizontal="center"/>
    </xf>
    <xf numFmtId="9" fontId="5" fillId="8" borderId="2" xfId="0" applyNumberFormat="1" applyFont="1" applyFill="1" applyBorder="1" applyAlignment="1">
      <alignment horizontal="center"/>
    </xf>
    <xf numFmtId="0" fontId="66" fillId="0" borderId="0" xfId="3" applyFont="1" applyAlignment="1">
      <alignment vertical="top"/>
    </xf>
    <xf numFmtId="0" fontId="67" fillId="0" borderId="0" xfId="0" applyFont="1" applyAlignment="1">
      <alignment vertical="top"/>
    </xf>
    <xf numFmtId="0" fontId="66" fillId="0" borderId="0" xfId="3" applyFont="1" applyAlignment="1">
      <alignment vertical="top" wrapText="1"/>
    </xf>
    <xf numFmtId="164" fontId="8" fillId="4" borderId="0" xfId="1" applyFont="1" applyFill="1" applyAlignment="1">
      <alignment vertical="top"/>
    </xf>
    <xf numFmtId="0" fontId="5" fillId="0" borderId="0" xfId="0" applyFont="1" applyAlignment="1">
      <alignment horizontal="center"/>
    </xf>
    <xf numFmtId="167" fontId="0" fillId="0" borderId="0" xfId="5" applyNumberFormat="1" applyFont="1" applyAlignment="1">
      <alignment vertical="top"/>
    </xf>
    <xf numFmtId="167" fontId="10" fillId="0" borderId="0" xfId="5" applyNumberFormat="1" applyFont="1" applyAlignment="1" applyProtection="1">
      <alignment vertical="top"/>
    </xf>
    <xf numFmtId="167" fontId="8" fillId="4" borderId="0" xfId="5" applyNumberFormat="1" applyFont="1" applyFill="1" applyAlignment="1" applyProtection="1">
      <alignment horizontal="center" vertical="top" wrapText="1"/>
    </xf>
    <xf numFmtId="167" fontId="0" fillId="10" borderId="0" xfId="5" applyNumberFormat="1" applyFont="1" applyFill="1" applyAlignment="1" applyProtection="1">
      <alignment vertical="top"/>
      <protection locked="0"/>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horizontal="left" vertical="top" wrapText="1"/>
    </xf>
    <xf numFmtId="9" fontId="0" fillId="0" borderId="6" xfId="0" applyNumberFormat="1" applyBorder="1" applyAlignment="1">
      <alignment vertical="top" wrapText="1"/>
    </xf>
    <xf numFmtId="9" fontId="0" fillId="0" borderId="7" xfId="0" applyNumberFormat="1" applyBorder="1" applyAlignment="1">
      <alignment vertical="top" wrapText="1"/>
    </xf>
    <xf numFmtId="9" fontId="0" fillId="0" borderId="8" xfId="0" applyNumberFormat="1" applyBorder="1" applyAlignment="1">
      <alignment vertical="top" wrapText="1"/>
    </xf>
    <xf numFmtId="0" fontId="8" fillId="4" borderId="1" xfId="0" applyFont="1" applyFill="1" applyBorder="1" applyAlignment="1">
      <alignment vertical="center" wrapText="1"/>
    </xf>
    <xf numFmtId="0" fontId="8" fillId="4" borderId="0" xfId="0" applyFont="1" applyFill="1" applyAlignment="1">
      <alignment vertical="center" wrapText="1"/>
    </xf>
    <xf numFmtId="9" fontId="0" fillId="0" borderId="6" xfId="0" applyNumberFormat="1" applyBorder="1" applyAlignment="1">
      <alignment vertical="top"/>
    </xf>
    <xf numFmtId="9" fontId="0" fillId="0" borderId="7" xfId="0" applyNumberFormat="1" applyBorder="1" applyAlignment="1">
      <alignment vertical="top"/>
    </xf>
    <xf numFmtId="9" fontId="0" fillId="0" borderId="8" xfId="0" applyNumberFormat="1"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2" fillId="5" borderId="5"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2" xfId="0" applyFont="1" applyFill="1" applyBorder="1" applyAlignment="1">
      <alignment horizontal="left" vertical="top" wrapText="1"/>
    </xf>
    <xf numFmtId="0" fontId="0" fillId="0" borderId="3" xfId="0" applyBorder="1" applyAlignment="1">
      <alignment vertical="top" wrapText="1"/>
    </xf>
    <xf numFmtId="0" fontId="0" fillId="0" borderId="0" xfId="0" applyAlignment="1">
      <alignment vertical="top" wrapText="1"/>
    </xf>
    <xf numFmtId="0" fontId="8" fillId="4" borderId="0" xfId="0" applyFont="1" applyFill="1" applyAlignment="1">
      <alignment vertical="center"/>
    </xf>
    <xf numFmtId="0" fontId="2" fillId="6" borderId="4" xfId="0" applyFont="1" applyFill="1" applyBorder="1" applyAlignment="1">
      <alignment vertical="top" wrapText="1"/>
    </xf>
    <xf numFmtId="0" fontId="2" fillId="6" borderId="2" xfId="0" applyFont="1" applyFill="1" applyBorder="1" applyAlignment="1">
      <alignment vertical="top" wrapText="1"/>
    </xf>
    <xf numFmtId="0" fontId="0" fillId="0" borderId="0" xfId="0" applyAlignment="1">
      <alignment vertical="top"/>
    </xf>
    <xf numFmtId="0" fontId="20" fillId="9" borderId="0" xfId="0" quotePrefix="1" applyFont="1" applyFill="1" applyAlignment="1">
      <alignment vertical="top" wrapText="1"/>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10" borderId="0" xfId="0" applyFill="1" applyAlignment="1" applyProtection="1">
      <alignment horizontal="left" vertical="top" wrapText="1"/>
      <protection locked="0"/>
    </xf>
    <xf numFmtId="0" fontId="2" fillId="0" borderId="19" xfId="0" applyFont="1" applyBorder="1" applyAlignment="1">
      <alignment vertical="top"/>
    </xf>
    <xf numFmtId="0" fontId="0" fillId="10" borderId="0" xfId="0" applyFill="1" applyAlignment="1" applyProtection="1">
      <alignment vertical="top" wrapText="1"/>
      <protection locked="0"/>
    </xf>
    <xf numFmtId="0" fontId="0" fillId="10" borderId="22" xfId="0" applyFill="1" applyBorder="1" applyAlignment="1" applyProtection="1">
      <alignment vertical="top" wrapText="1"/>
      <protection locked="0"/>
    </xf>
    <xf numFmtId="0" fontId="2" fillId="0" borderId="22" xfId="0" applyFont="1" applyBorder="1" applyAlignment="1">
      <alignment vertical="top" wrapText="1"/>
    </xf>
    <xf numFmtId="0" fontId="20" fillId="9" borderId="0" xfId="0" applyFont="1" applyFill="1" applyAlignment="1">
      <alignment vertical="top" wrapText="1"/>
    </xf>
    <xf numFmtId="14" fontId="23" fillId="10" borderId="1" xfId="0" applyNumberFormat="1" applyFont="1" applyFill="1" applyBorder="1" applyAlignment="1" applyProtection="1">
      <alignment horizontal="center"/>
      <protection locked="0"/>
    </xf>
    <xf numFmtId="0" fontId="21" fillId="0" borderId="17" xfId="3" applyFont="1" applyFill="1" applyBorder="1" applyAlignment="1" applyProtection="1">
      <alignment vertical="center"/>
    </xf>
    <xf numFmtId="0" fontId="17" fillId="9" borderId="15" xfId="0" applyFont="1" applyFill="1" applyBorder="1" applyAlignment="1">
      <alignment horizontal="center" vertical="top" wrapText="1"/>
    </xf>
    <xf numFmtId="0" fontId="8" fillId="4" borderId="0" xfId="1" applyNumberFormat="1" applyFont="1" applyFill="1" applyAlignment="1" applyProtection="1">
      <alignment horizontal="center" vertical="top" wrapText="1"/>
      <protection locked="0"/>
    </xf>
    <xf numFmtId="0" fontId="2" fillId="0" borderId="15" xfId="0" applyFont="1" applyBorder="1" applyAlignment="1">
      <alignment horizontal="left" vertical="top" wrapText="1"/>
    </xf>
    <xf numFmtId="0" fontId="2" fillId="0" borderId="13" xfId="0" applyFont="1" applyBorder="1" applyAlignment="1">
      <alignment horizontal="left" vertical="top" wrapText="1"/>
    </xf>
    <xf numFmtId="0" fontId="2" fillId="0" borderId="1" xfId="0" applyFont="1" applyBorder="1" applyAlignment="1">
      <alignment horizontal="left" vertical="top" wrapText="1"/>
    </xf>
    <xf numFmtId="0" fontId="0" fillId="10" borderId="0" xfId="0" applyFill="1" applyAlignment="1" applyProtection="1">
      <alignment vertical="top"/>
      <protection locked="0"/>
    </xf>
    <xf numFmtId="0" fontId="0" fillId="10" borderId="16" xfId="0" applyFill="1" applyBorder="1" applyAlignment="1" applyProtection="1">
      <alignment vertical="top"/>
      <protection locked="0"/>
    </xf>
    <xf numFmtId="0" fontId="0" fillId="10" borderId="1" xfId="0" applyFill="1" applyBorder="1" applyAlignment="1" applyProtection="1">
      <alignment vertical="top"/>
      <protection locked="0"/>
    </xf>
    <xf numFmtId="0" fontId="0" fillId="10" borderId="14" xfId="0" applyFill="1" applyBorder="1" applyAlignment="1" applyProtection="1">
      <alignment vertical="top"/>
      <protection locked="0"/>
    </xf>
    <xf numFmtId="0" fontId="2" fillId="10" borderId="0" xfId="0" applyFont="1" applyFill="1" applyAlignment="1" applyProtection="1">
      <alignment vertical="top" wrapText="1"/>
      <protection locked="0"/>
    </xf>
    <xf numFmtId="0" fontId="2" fillId="10" borderId="16" xfId="0" applyFont="1" applyFill="1" applyBorder="1" applyAlignment="1" applyProtection="1">
      <alignment vertical="top" wrapText="1"/>
      <protection locked="0"/>
    </xf>
    <xf numFmtId="0" fontId="48" fillId="13" borderId="0" xfId="0" applyFont="1" applyFill="1" applyAlignment="1">
      <alignment vertical="top" wrapText="1"/>
    </xf>
    <xf numFmtId="0" fontId="0" fillId="0" borderId="15" xfId="0" applyBorder="1" applyAlignment="1">
      <alignment horizontal="left" vertical="top" wrapText="1"/>
    </xf>
    <xf numFmtId="0" fontId="0" fillId="10" borderId="16" xfId="0" applyFill="1" applyBorder="1" applyAlignment="1" applyProtection="1">
      <alignment vertical="top" wrapText="1"/>
      <protection locked="0"/>
    </xf>
    <xf numFmtId="0" fontId="0" fillId="10" borderId="16" xfId="0" applyFill="1" applyBorder="1" applyAlignment="1" applyProtection="1">
      <alignment horizontal="left" vertical="top" wrapText="1"/>
      <protection locked="0"/>
    </xf>
    <xf numFmtId="0" fontId="8" fillId="4" borderId="0" xfId="0" applyFont="1" applyFill="1" applyAlignment="1">
      <alignment horizontal="center" vertical="center"/>
    </xf>
    <xf numFmtId="0" fontId="0" fillId="0" borderId="0" xfId="0" applyAlignment="1">
      <alignment vertical="center"/>
    </xf>
    <xf numFmtId="170" fontId="0" fillId="10" borderId="13" xfId="1" applyNumberFormat="1" applyFont="1" applyFill="1" applyBorder="1" applyAlignment="1" applyProtection="1">
      <alignment horizontal="center"/>
      <protection locked="0"/>
    </xf>
    <xf numFmtId="170" fontId="0" fillId="10" borderId="14" xfId="1" applyNumberFormat="1" applyFont="1" applyFill="1" applyBorder="1" applyAlignment="1" applyProtection="1">
      <alignment horizontal="center"/>
      <protection locked="0"/>
    </xf>
    <xf numFmtId="0" fontId="5" fillId="10" borderId="10" xfId="0" applyFont="1" applyFill="1" applyBorder="1" applyAlignment="1" applyProtection="1">
      <alignment vertical="top" wrapText="1"/>
      <protection locked="0"/>
    </xf>
    <xf numFmtId="0" fontId="5" fillId="10" borderId="11" xfId="0" applyFont="1" applyFill="1" applyBorder="1" applyAlignment="1" applyProtection="1">
      <alignment vertical="top" wrapText="1"/>
      <protection locked="0"/>
    </xf>
    <xf numFmtId="0" fontId="5" fillId="10" borderId="12" xfId="0" applyFont="1" applyFill="1" applyBorder="1" applyAlignment="1" applyProtection="1">
      <alignment vertical="top" wrapText="1"/>
      <protection locked="0"/>
    </xf>
    <xf numFmtId="0" fontId="5" fillId="10" borderId="15" xfId="0" applyFont="1" applyFill="1" applyBorder="1" applyAlignment="1" applyProtection="1">
      <alignment vertical="top" wrapText="1"/>
      <protection locked="0"/>
    </xf>
    <xf numFmtId="0" fontId="5" fillId="10" borderId="0" xfId="0" applyFont="1" applyFill="1" applyAlignment="1" applyProtection="1">
      <alignment vertical="top" wrapText="1"/>
      <protection locked="0"/>
    </xf>
    <xf numFmtId="0" fontId="5" fillId="10" borderId="16" xfId="0" applyFont="1" applyFill="1" applyBorder="1" applyAlignment="1" applyProtection="1">
      <alignment vertical="top" wrapText="1"/>
      <protection locked="0"/>
    </xf>
    <xf numFmtId="0" fontId="5" fillId="10" borderId="13" xfId="0" applyFont="1" applyFill="1" applyBorder="1" applyAlignment="1" applyProtection="1">
      <alignment vertical="top" wrapText="1"/>
      <protection locked="0"/>
    </xf>
    <xf numFmtId="0" fontId="5" fillId="10" borderId="1" xfId="0" applyFont="1" applyFill="1" applyBorder="1" applyAlignment="1" applyProtection="1">
      <alignment vertical="top" wrapText="1"/>
      <protection locked="0"/>
    </xf>
    <xf numFmtId="0" fontId="5" fillId="10" borderId="14" xfId="0" applyFont="1" applyFill="1" applyBorder="1" applyAlignment="1" applyProtection="1">
      <alignment vertical="top" wrapText="1"/>
      <protection locked="0"/>
    </xf>
    <xf numFmtId="0" fontId="31" fillId="0" borderId="10" xfId="0" applyFont="1" applyBorder="1"/>
    <xf numFmtId="0" fontId="31" fillId="0" borderId="11" xfId="0" applyFont="1" applyBorder="1"/>
    <xf numFmtId="0" fontId="33" fillId="0" borderId="10" xfId="0" quotePrefix="1" applyFont="1" applyBorder="1" applyAlignment="1">
      <alignment horizontal="left" vertical="top" wrapText="1"/>
    </xf>
    <xf numFmtId="0" fontId="33" fillId="0" borderId="11" xfId="0" applyFont="1" applyBorder="1" applyAlignment="1">
      <alignment horizontal="left" vertical="top"/>
    </xf>
    <xf numFmtId="0" fontId="33" fillId="0" borderId="15" xfId="0" quotePrefix="1" applyFont="1" applyBorder="1" applyAlignment="1">
      <alignment horizontal="left" vertical="top" wrapText="1"/>
    </xf>
    <xf numFmtId="0" fontId="33" fillId="0" borderId="0" xfId="0" quotePrefix="1" applyFont="1" applyAlignment="1">
      <alignment horizontal="left" vertical="top" wrapText="1"/>
    </xf>
    <xf numFmtId="0" fontId="23" fillId="0" borderId="11" xfId="0" applyFont="1" applyBorder="1"/>
    <xf numFmtId="0" fontId="23" fillId="10" borderId="11" xfId="0" applyFont="1" applyFill="1" applyBorder="1" applyAlignment="1" applyProtection="1">
      <alignment horizontal="center" vertical="top"/>
      <protection locked="0"/>
    </xf>
    <xf numFmtId="0" fontId="23" fillId="10" borderId="12" xfId="0" applyFont="1" applyFill="1" applyBorder="1" applyAlignment="1" applyProtection="1">
      <alignment horizontal="center" vertical="top"/>
      <protection locked="0"/>
    </xf>
    <xf numFmtId="14" fontId="23" fillId="0" borderId="1" xfId="0" applyNumberFormat="1" applyFont="1" applyBorder="1" applyAlignment="1">
      <alignment horizontal="center"/>
    </xf>
    <xf numFmtId="0" fontId="23" fillId="10" borderId="1" xfId="0" applyFont="1" applyFill="1" applyBorder="1" applyAlignment="1" applyProtection="1">
      <alignment horizontal="center"/>
      <protection locked="0"/>
    </xf>
    <xf numFmtId="0" fontId="23" fillId="10" borderId="14" xfId="0" applyFont="1" applyFill="1" applyBorder="1" applyAlignment="1" applyProtection="1">
      <alignment horizontal="center"/>
      <protection locked="0"/>
    </xf>
    <xf numFmtId="0" fontId="26" fillId="12" borderId="0" xfId="0" applyFont="1" applyFill="1" applyAlignment="1">
      <alignment horizontal="center" vertical="center"/>
    </xf>
    <xf numFmtId="0" fontId="17" fillId="9" borderId="0" xfId="0" applyFont="1" applyFill="1" applyAlignment="1">
      <alignment vertical="top" wrapText="1"/>
    </xf>
    <xf numFmtId="0" fontId="21" fillId="9" borderId="0" xfId="3" applyFont="1" applyFill="1" applyAlignment="1" applyProtection="1">
      <alignment vertical="top" wrapText="1"/>
    </xf>
    <xf numFmtId="0" fontId="28" fillId="0" borderId="0" xfId="0" applyFont="1" applyAlignment="1">
      <alignment horizontal="left" vertical="top" wrapText="1"/>
    </xf>
    <xf numFmtId="9" fontId="0" fillId="10" borderId="10" xfId="2" applyFont="1" applyFill="1" applyBorder="1" applyAlignment="1" applyProtection="1">
      <alignment vertical="top" wrapText="1"/>
      <protection locked="0"/>
    </xf>
    <xf numFmtId="9" fontId="0" fillId="10" borderId="11" xfId="2" applyFont="1" applyFill="1" applyBorder="1" applyAlignment="1" applyProtection="1">
      <alignment vertical="top" wrapText="1"/>
      <protection locked="0"/>
    </xf>
    <xf numFmtId="9" fontId="0" fillId="10" borderId="12" xfId="2" applyFont="1" applyFill="1" applyBorder="1" applyAlignment="1" applyProtection="1">
      <alignment vertical="top" wrapText="1"/>
      <protection locked="0"/>
    </xf>
    <xf numFmtId="9" fontId="0" fillId="10" borderId="15" xfId="2" applyFont="1" applyFill="1" applyBorder="1" applyAlignment="1" applyProtection="1">
      <alignment vertical="top" wrapText="1"/>
      <protection locked="0"/>
    </xf>
    <xf numFmtId="9" fontId="0" fillId="10" borderId="0" xfId="2" applyFont="1" applyFill="1" applyBorder="1" applyAlignment="1" applyProtection="1">
      <alignment vertical="top" wrapText="1"/>
      <protection locked="0"/>
    </xf>
    <xf numFmtId="9" fontId="0" fillId="10" borderId="16" xfId="2" applyFont="1" applyFill="1" applyBorder="1" applyAlignment="1" applyProtection="1">
      <alignment vertical="top" wrapText="1"/>
      <protection locked="0"/>
    </xf>
    <xf numFmtId="9" fontId="0" fillId="10" borderId="13" xfId="2" applyFont="1" applyFill="1" applyBorder="1" applyAlignment="1" applyProtection="1">
      <alignment vertical="top" wrapText="1"/>
      <protection locked="0"/>
    </xf>
    <xf numFmtId="9" fontId="0" fillId="10" borderId="1" xfId="2" applyFont="1" applyFill="1" applyBorder="1" applyAlignment="1" applyProtection="1">
      <alignment vertical="top" wrapText="1"/>
      <protection locked="0"/>
    </xf>
    <xf numFmtId="9" fontId="0" fillId="10" borderId="14" xfId="2" applyFont="1" applyFill="1" applyBorder="1" applyAlignment="1" applyProtection="1">
      <alignment vertical="top" wrapText="1"/>
      <protection locked="0"/>
    </xf>
    <xf numFmtId="0" fontId="36" fillId="0" borderId="0" xfId="0" applyFont="1" applyAlignment="1">
      <alignment horizontal="left" vertical="top" wrapText="1"/>
    </xf>
    <xf numFmtId="0" fontId="36" fillId="0" borderId="0" xfId="0" applyFont="1" applyAlignment="1">
      <alignment horizontal="left" vertical="top"/>
    </xf>
    <xf numFmtId="0" fontId="33" fillId="0" borderId="15" xfId="0" quotePrefix="1" applyFont="1" applyBorder="1" applyAlignment="1">
      <alignment vertical="top" wrapText="1"/>
    </xf>
    <xf numFmtId="0" fontId="33" fillId="0" borderId="0" xfId="0" quotePrefix="1" applyFont="1" applyAlignment="1">
      <alignment vertical="top" wrapText="1"/>
    </xf>
    <xf numFmtId="0" fontId="33" fillId="0" borderId="13" xfId="0" quotePrefix="1" applyFont="1" applyBorder="1" applyAlignment="1">
      <alignment vertical="top" wrapText="1"/>
    </xf>
    <xf numFmtId="0" fontId="33" fillId="0" borderId="1" xfId="0" quotePrefix="1" applyFont="1" applyBorder="1" applyAlignment="1">
      <alignment vertical="top" wrapText="1"/>
    </xf>
    <xf numFmtId="0" fontId="36" fillId="0" borderId="0" xfId="0" applyFont="1" applyAlignment="1">
      <alignment horizontal="left" vertical="center" wrapText="1"/>
    </xf>
    <xf numFmtId="0" fontId="36" fillId="0" borderId="0" xfId="0" applyFont="1" applyAlignment="1">
      <alignment horizontal="left" vertical="center"/>
    </xf>
    <xf numFmtId="0" fontId="17" fillId="9" borderId="0" xfId="0" applyFont="1" applyFill="1" applyAlignment="1">
      <alignment horizontal="left" vertical="top" wrapText="1"/>
    </xf>
    <xf numFmtId="170" fontId="0" fillId="10" borderId="6" xfId="1" applyNumberFormat="1" applyFont="1" applyFill="1" applyBorder="1" applyAlignment="1" applyProtection="1">
      <alignment horizontal="center"/>
      <protection locked="0"/>
    </xf>
    <xf numFmtId="170" fontId="0" fillId="10" borderId="8" xfId="1" applyNumberFormat="1" applyFont="1" applyFill="1" applyBorder="1" applyAlignment="1" applyProtection="1">
      <alignment horizontal="center"/>
      <protection locked="0"/>
    </xf>
    <xf numFmtId="0" fontId="5" fillId="10" borderId="0" xfId="0" applyFont="1" applyFill="1" applyAlignment="1" applyProtection="1">
      <alignment horizontal="left" vertical="top" wrapText="1"/>
      <protection locked="0"/>
    </xf>
    <xf numFmtId="0" fontId="5" fillId="10" borderId="0" xfId="0" applyFont="1" applyFill="1" applyAlignment="1" applyProtection="1">
      <alignment horizontal="left" vertical="top"/>
      <protection locked="0"/>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2" xfId="0" applyFont="1" applyFill="1" applyBorder="1" applyAlignment="1">
      <alignment horizontal="center" vertical="center"/>
    </xf>
    <xf numFmtId="0" fontId="5" fillId="10" borderId="3" xfId="0" applyFont="1" applyFill="1" applyBorder="1" applyAlignment="1" applyProtection="1">
      <alignment horizontal="center" vertical="center"/>
      <protection locked="0"/>
    </xf>
    <xf numFmtId="9" fontId="5" fillId="0" borderId="5" xfId="0" applyNumberFormat="1" applyFont="1" applyBorder="1" applyAlignment="1">
      <alignment horizontal="center" vertical="center"/>
    </xf>
    <xf numFmtId="9" fontId="5" fillId="0" borderId="4" xfId="0" applyNumberFormat="1" applyFont="1" applyBorder="1" applyAlignment="1">
      <alignment horizontal="center" vertical="center"/>
    </xf>
    <xf numFmtId="9" fontId="5" fillId="0" borderId="2" xfId="0" applyNumberFormat="1" applyFont="1" applyBorder="1" applyAlignment="1">
      <alignment horizontal="center" vertical="center"/>
    </xf>
    <xf numFmtId="0" fontId="2" fillId="0" borderId="0" xfId="0" quotePrefix="1" applyFont="1" applyAlignment="1">
      <alignment horizontal="left" vertical="top" wrapText="1"/>
    </xf>
    <xf numFmtId="0" fontId="8" fillId="14" borderId="0" xfId="0" quotePrefix="1" applyFont="1" applyFill="1" applyAlignment="1">
      <alignment horizontal="center" wrapText="1"/>
    </xf>
  </cellXfs>
  <cellStyles count="6">
    <cellStyle name="Comma 2" xfId="4" xr:uid="{D86DF956-117B-4D28-858E-3F6DAC296007}"/>
    <cellStyle name="Lien hypertexte" xfId="3" builtinId="8"/>
    <cellStyle name="Milliers" xfId="1" builtinId="3"/>
    <cellStyle name="Monétaire" xfId="5" builtinId="4"/>
    <cellStyle name="Normal" xfId="0" builtinId="0"/>
    <cellStyle name="Pourcentage" xfId="2" builtinId="5"/>
  </cellStyles>
  <dxfs count="33">
    <dxf>
      <fill>
        <patternFill>
          <bgColor rgb="FF92D050"/>
        </patternFill>
      </fill>
    </dxf>
    <dxf>
      <font>
        <color theme="0"/>
      </font>
      <fill>
        <patternFill>
          <bgColor rgb="FFFF0000"/>
        </patternFill>
      </fill>
    </dxf>
    <dxf>
      <font>
        <color theme="0"/>
      </font>
      <fill>
        <patternFill>
          <bgColor rgb="FFFF0000"/>
        </patternFill>
      </fill>
    </dxf>
    <dxf>
      <fill>
        <patternFill>
          <bgColor rgb="FF92D050"/>
        </patternFill>
      </fill>
    </dxf>
    <dxf>
      <font>
        <b/>
        <i val="0"/>
        <color rgb="FF00B050"/>
      </font>
    </dxf>
    <dxf>
      <font>
        <b/>
        <i val="0"/>
        <color theme="0"/>
      </font>
      <fill>
        <patternFill>
          <bgColor rgb="FFFF0000"/>
        </patternFill>
      </fill>
    </dxf>
    <dxf>
      <fill>
        <patternFill>
          <bgColor rgb="FFFFC000"/>
        </patternFill>
      </fill>
    </dxf>
    <dxf>
      <fill>
        <patternFill>
          <bgColor rgb="FF92D050"/>
        </patternFill>
      </fill>
    </dxf>
    <dxf>
      <font>
        <b/>
        <i val="0"/>
        <color rgb="FF00B050"/>
      </font>
    </dxf>
    <dxf>
      <font>
        <b/>
        <i val="0"/>
        <color theme="0"/>
      </font>
      <fill>
        <patternFill>
          <bgColor rgb="FFFF0000"/>
        </patternFill>
      </fill>
    </dxf>
    <dxf>
      <fill>
        <patternFill>
          <bgColor rgb="FFFFC000"/>
        </patternFill>
      </fill>
    </dxf>
    <dxf>
      <fill>
        <patternFill>
          <bgColor rgb="FF92D050"/>
        </patternFill>
      </fill>
    </dxf>
    <dxf>
      <font>
        <b/>
        <i val="0"/>
        <color rgb="FF00B050"/>
      </font>
    </dxf>
    <dxf>
      <font>
        <b/>
        <i val="0"/>
        <color rgb="FF00B05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628650</xdr:colOff>
      <xdr:row>55</xdr:row>
      <xdr:rowOff>9525</xdr:rowOff>
    </xdr:from>
    <xdr:to>
      <xdr:col>7</xdr:col>
      <xdr:colOff>1114425</xdr:colOff>
      <xdr:row>55</xdr:row>
      <xdr:rowOff>114300</xdr:rowOff>
    </xdr:to>
    <xdr:cxnSp macro="">
      <xdr:nvCxnSpPr>
        <xdr:cNvPr id="3" name="Connector: Elbow 2">
          <a:extLst>
            <a:ext uri="{FF2B5EF4-FFF2-40B4-BE49-F238E27FC236}">
              <a16:creationId xmlns:a16="http://schemas.microsoft.com/office/drawing/2014/main" id="{CB9C01C0-0C2B-44C6-BFB4-60A9D16AC36F}"/>
            </a:ext>
          </a:extLst>
        </xdr:cNvPr>
        <xdr:cNvCxnSpPr/>
      </xdr:nvCxnSpPr>
      <xdr:spPr>
        <a:xfrm>
          <a:off x="5381625" y="8010525"/>
          <a:ext cx="485775" cy="10477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6911</xdr:rowOff>
    </xdr:from>
    <xdr:to>
      <xdr:col>1</xdr:col>
      <xdr:colOff>518584</xdr:colOff>
      <xdr:row>29</xdr:row>
      <xdr:rowOff>123825</xdr:rowOff>
    </xdr:to>
    <xdr:sp macro="" textlink="">
      <xdr:nvSpPr>
        <xdr:cNvPr id="2" name="Forme libre : forme 1">
          <a:extLst>
            <a:ext uri="{FF2B5EF4-FFF2-40B4-BE49-F238E27FC236}">
              <a16:creationId xmlns:a16="http://schemas.microsoft.com/office/drawing/2014/main" id="{A66C038E-5796-42F7-AD86-198B748C37DA}"/>
            </a:ext>
          </a:extLst>
        </xdr:cNvPr>
        <xdr:cNvSpPr/>
      </xdr:nvSpPr>
      <xdr:spPr>
        <a:xfrm>
          <a:off x="0" y="911786"/>
          <a:ext cx="1147234" cy="5946214"/>
        </a:xfrm>
        <a:custGeom>
          <a:avLst/>
          <a:gdLst>
            <a:gd name="connsiteX0" fmla="*/ 0 w 3676650"/>
            <a:gd name="connsiteY0" fmla="*/ 101882 h 1018822"/>
            <a:gd name="connsiteX1" fmla="*/ 101882 w 3676650"/>
            <a:gd name="connsiteY1" fmla="*/ 0 h 1018822"/>
            <a:gd name="connsiteX2" fmla="*/ 3574768 w 3676650"/>
            <a:gd name="connsiteY2" fmla="*/ 0 h 1018822"/>
            <a:gd name="connsiteX3" fmla="*/ 3676650 w 3676650"/>
            <a:gd name="connsiteY3" fmla="*/ 101882 h 1018822"/>
            <a:gd name="connsiteX4" fmla="*/ 3676650 w 3676650"/>
            <a:gd name="connsiteY4" fmla="*/ 916940 h 1018822"/>
            <a:gd name="connsiteX5" fmla="*/ 3574768 w 3676650"/>
            <a:gd name="connsiteY5" fmla="*/ 1018822 h 1018822"/>
            <a:gd name="connsiteX6" fmla="*/ 101882 w 3676650"/>
            <a:gd name="connsiteY6" fmla="*/ 1018822 h 1018822"/>
            <a:gd name="connsiteX7" fmla="*/ 0 w 3676650"/>
            <a:gd name="connsiteY7" fmla="*/ 916940 h 1018822"/>
            <a:gd name="connsiteX8" fmla="*/ 0 w 3676650"/>
            <a:gd name="connsiteY8" fmla="*/ 101882 h 10188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1018822">
              <a:moveTo>
                <a:pt x="0" y="101882"/>
              </a:moveTo>
              <a:cubicBezTo>
                <a:pt x="0" y="45614"/>
                <a:pt x="45614" y="0"/>
                <a:pt x="101882" y="0"/>
              </a:cubicBezTo>
              <a:lnTo>
                <a:pt x="3574768" y="0"/>
              </a:lnTo>
              <a:cubicBezTo>
                <a:pt x="3631036" y="0"/>
                <a:pt x="3676650" y="45614"/>
                <a:pt x="3676650" y="101882"/>
              </a:cubicBezTo>
              <a:lnTo>
                <a:pt x="3676650" y="916940"/>
              </a:lnTo>
              <a:cubicBezTo>
                <a:pt x="3676650" y="973208"/>
                <a:pt x="3631036" y="1018822"/>
                <a:pt x="3574768" y="1018822"/>
              </a:cubicBezTo>
              <a:lnTo>
                <a:pt x="101882" y="1018822"/>
              </a:lnTo>
              <a:cubicBezTo>
                <a:pt x="45614" y="1018822"/>
                <a:pt x="0" y="973208"/>
                <a:pt x="0" y="916940"/>
              </a:cubicBezTo>
              <a:lnTo>
                <a:pt x="0" y="101882"/>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90800" tIns="90800" rIns="90800" bIns="90800" numCol="1" spcCol="1270" anchor="ctr" anchorCtr="0">
          <a:noAutofit/>
        </a:bodyPr>
        <a:lstStyle/>
        <a:p>
          <a:pPr algn="ctr"/>
          <a:r>
            <a:rPr lang="fr-BE" b="1"/>
            <a:t>Fixer</a:t>
          </a:r>
        </a:p>
        <a:p>
          <a:pPr algn="ctr"/>
          <a:r>
            <a:rPr lang="fr-BE" b="1"/>
            <a:t>le contexte</a:t>
          </a:r>
        </a:p>
        <a:p>
          <a:pPr algn="ctr"/>
          <a:r>
            <a:rPr lang="fr-BE" b="1"/>
            <a:t>général</a:t>
          </a:r>
        </a:p>
      </xdr:txBody>
    </xdr:sp>
    <xdr:clientData/>
  </xdr:twoCellAnchor>
  <xdr:twoCellAnchor>
    <xdr:from>
      <xdr:col>0</xdr:col>
      <xdr:colOff>300137</xdr:colOff>
      <xdr:row>29</xdr:row>
      <xdr:rowOff>264161</xdr:rowOff>
    </xdr:from>
    <xdr:to>
      <xdr:col>1</xdr:col>
      <xdr:colOff>196632</xdr:colOff>
      <xdr:row>32</xdr:row>
      <xdr:rowOff>50801</xdr:rowOff>
    </xdr:to>
    <xdr:sp macro="" textlink="">
      <xdr:nvSpPr>
        <xdr:cNvPr id="3" name="Forme libre : forme 6">
          <a:extLst>
            <a:ext uri="{FF2B5EF4-FFF2-40B4-BE49-F238E27FC236}">
              <a16:creationId xmlns:a16="http://schemas.microsoft.com/office/drawing/2014/main" id="{C58F69AA-3850-41DB-9C70-0BD701CBA49F}"/>
            </a:ext>
          </a:extLst>
        </xdr:cNvPr>
        <xdr:cNvSpPr/>
      </xdr:nvSpPr>
      <xdr:spPr>
        <a:xfrm flipH="1">
          <a:off x="300137" y="6230621"/>
          <a:ext cx="521335" cy="381000"/>
        </a:xfrm>
        <a:custGeom>
          <a:avLst/>
          <a:gdLst>
            <a:gd name="connsiteX0" fmla="*/ 0 w 205959"/>
            <a:gd name="connsiteY0" fmla="*/ 133985 h 669925"/>
            <a:gd name="connsiteX1" fmla="*/ 102980 w 205959"/>
            <a:gd name="connsiteY1" fmla="*/ 133985 h 669925"/>
            <a:gd name="connsiteX2" fmla="*/ 102980 w 205959"/>
            <a:gd name="connsiteY2" fmla="*/ 0 h 669925"/>
            <a:gd name="connsiteX3" fmla="*/ 205959 w 205959"/>
            <a:gd name="connsiteY3" fmla="*/ 334963 h 669925"/>
            <a:gd name="connsiteX4" fmla="*/ 102980 w 205959"/>
            <a:gd name="connsiteY4" fmla="*/ 669925 h 669925"/>
            <a:gd name="connsiteX5" fmla="*/ 102980 w 205959"/>
            <a:gd name="connsiteY5" fmla="*/ 535940 h 669925"/>
            <a:gd name="connsiteX6" fmla="*/ 0 w 205959"/>
            <a:gd name="connsiteY6" fmla="*/ 535940 h 669925"/>
            <a:gd name="connsiteX7" fmla="*/ 0 w 205959"/>
            <a:gd name="connsiteY7" fmla="*/ 133985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5959" h="669925">
              <a:moveTo>
                <a:pt x="164767" y="0"/>
              </a:moveTo>
              <a:lnTo>
                <a:pt x="164767" y="334964"/>
              </a:lnTo>
              <a:lnTo>
                <a:pt x="205959" y="334964"/>
              </a:lnTo>
              <a:lnTo>
                <a:pt x="102979" y="669925"/>
              </a:lnTo>
              <a:lnTo>
                <a:pt x="0" y="334964"/>
              </a:lnTo>
              <a:lnTo>
                <a:pt x="41192" y="334964"/>
              </a:lnTo>
              <a:lnTo>
                <a:pt x="41192" y="0"/>
              </a:lnTo>
              <a:lnTo>
                <a:pt x="164767" y="0"/>
              </a:lnTo>
              <a:close/>
            </a:path>
          </a:pathLst>
        </a:cu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dk1">
            <a:hueOff val="0"/>
            <a:satOff val="0"/>
            <a:lumOff val="0"/>
            <a:alphaOff val="0"/>
          </a:schemeClr>
        </a:fontRef>
      </xdr:style>
      <xdr:txBody>
        <a:bodyPr spcFirstLastPara="0" vert="horz" wrap="square" lIns="133984" tIns="61786" rIns="133985" bIns="1" numCol="1" spcCol="1270" anchor="ctr" anchorCtr="0">
          <a:noAutofit/>
        </a:bodyPr>
        <a:lstStyle/>
        <a:p>
          <a:pPr marL="0" lvl="0" indent="0" algn="ctr" defTabSz="444500">
            <a:lnSpc>
              <a:spcPct val="90000"/>
            </a:lnSpc>
            <a:spcBef>
              <a:spcPct val="0"/>
            </a:spcBef>
            <a:spcAft>
              <a:spcPct val="35000"/>
            </a:spcAft>
            <a:buNone/>
          </a:pPr>
          <a:endParaRPr lang="fr-BE" sz="1000" kern="1200"/>
        </a:p>
      </xdr:txBody>
    </xdr:sp>
    <xdr:clientData/>
  </xdr:twoCellAnchor>
  <xdr:twoCellAnchor>
    <xdr:from>
      <xdr:col>0</xdr:col>
      <xdr:colOff>38101</xdr:colOff>
      <xdr:row>32</xdr:row>
      <xdr:rowOff>30943</xdr:rowOff>
    </xdr:from>
    <xdr:to>
      <xdr:col>1</xdr:col>
      <xdr:colOff>497418</xdr:colOff>
      <xdr:row>41</xdr:row>
      <xdr:rowOff>15240</xdr:rowOff>
    </xdr:to>
    <xdr:sp macro="" textlink="">
      <xdr:nvSpPr>
        <xdr:cNvPr id="6" name="Forme libre : forme 4">
          <a:extLst>
            <a:ext uri="{FF2B5EF4-FFF2-40B4-BE49-F238E27FC236}">
              <a16:creationId xmlns:a16="http://schemas.microsoft.com/office/drawing/2014/main" id="{B547BD3A-8EE3-49C8-A861-86BFEC97BDC2}"/>
            </a:ext>
          </a:extLst>
        </xdr:cNvPr>
        <xdr:cNvSpPr/>
      </xdr:nvSpPr>
      <xdr:spPr>
        <a:xfrm>
          <a:off x="38101" y="6591763"/>
          <a:ext cx="1084157" cy="3573317"/>
        </a:xfrm>
        <a:custGeom>
          <a:avLst/>
          <a:gdLst>
            <a:gd name="connsiteX0" fmla="*/ 0 w 3676650"/>
            <a:gd name="connsiteY0" fmla="*/ 367665 h 4537727"/>
            <a:gd name="connsiteX1" fmla="*/ 367665 w 3676650"/>
            <a:gd name="connsiteY1" fmla="*/ 0 h 4537727"/>
            <a:gd name="connsiteX2" fmla="*/ 3308985 w 3676650"/>
            <a:gd name="connsiteY2" fmla="*/ 0 h 4537727"/>
            <a:gd name="connsiteX3" fmla="*/ 3676650 w 3676650"/>
            <a:gd name="connsiteY3" fmla="*/ 367665 h 4537727"/>
            <a:gd name="connsiteX4" fmla="*/ 3676650 w 3676650"/>
            <a:gd name="connsiteY4" fmla="*/ 4170062 h 4537727"/>
            <a:gd name="connsiteX5" fmla="*/ 3308985 w 3676650"/>
            <a:gd name="connsiteY5" fmla="*/ 4537727 h 4537727"/>
            <a:gd name="connsiteX6" fmla="*/ 367665 w 3676650"/>
            <a:gd name="connsiteY6" fmla="*/ 4537727 h 4537727"/>
            <a:gd name="connsiteX7" fmla="*/ 0 w 3676650"/>
            <a:gd name="connsiteY7" fmla="*/ 4170062 h 4537727"/>
            <a:gd name="connsiteX8" fmla="*/ 0 w 3676650"/>
            <a:gd name="connsiteY8" fmla="*/ 367665 h 45377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76650" h="4537727">
              <a:moveTo>
                <a:pt x="0" y="367665"/>
              </a:moveTo>
              <a:cubicBezTo>
                <a:pt x="0" y="164609"/>
                <a:pt x="164609" y="0"/>
                <a:pt x="367665" y="0"/>
              </a:cubicBezTo>
              <a:lnTo>
                <a:pt x="3308985" y="0"/>
              </a:lnTo>
              <a:cubicBezTo>
                <a:pt x="3512041" y="0"/>
                <a:pt x="3676650" y="164609"/>
                <a:pt x="3676650" y="367665"/>
              </a:cubicBezTo>
              <a:lnTo>
                <a:pt x="3676650" y="4170062"/>
              </a:lnTo>
              <a:cubicBezTo>
                <a:pt x="3676650" y="4373118"/>
                <a:pt x="3512041" y="4537727"/>
                <a:pt x="3308985" y="4537727"/>
              </a:cubicBezTo>
              <a:lnTo>
                <a:pt x="367665" y="4537727"/>
              </a:lnTo>
              <a:cubicBezTo>
                <a:pt x="164609" y="4537727"/>
                <a:pt x="0" y="4373118"/>
                <a:pt x="0" y="4170062"/>
              </a:cubicBezTo>
              <a:lnTo>
                <a:pt x="0" y="367665"/>
              </a:lnTo>
              <a:close/>
            </a:path>
          </a:pathLst>
        </a:custGeom>
      </xdr:spPr>
      <xdr:style>
        <a:lnRef idx="2">
          <a:schemeClr val="accent1">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68645" tIns="168645" rIns="168645" bIns="168645" numCol="1" spcCol="1270" anchor="ctr" anchorCtr="0">
          <a:noAutofit/>
        </a:bodyPr>
        <a:lstStyle/>
        <a:p>
          <a:pPr algn="ctr"/>
          <a:r>
            <a:rPr lang="fr-BE" sz="1100" b="1">
              <a:solidFill>
                <a:schemeClr val="dk1">
                  <a:hueOff val="0"/>
                  <a:satOff val="0"/>
                  <a:lumOff val="0"/>
                  <a:alphaOff val="0"/>
                </a:schemeClr>
              </a:solidFill>
              <a:effectLst/>
              <a:latin typeface="+mn-lt"/>
              <a:ea typeface="+mn-ea"/>
              <a:cs typeface="+mn-cs"/>
            </a:rPr>
            <a:t>Fixer l’écart acceptable entre les montants observés et les valeurs attendues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504825</xdr:colOff>
      <xdr:row>21</xdr:row>
      <xdr:rowOff>0</xdr:rowOff>
    </xdr:from>
    <xdr:to>
      <xdr:col>1</xdr:col>
      <xdr:colOff>723900</xdr:colOff>
      <xdr:row>22</xdr:row>
      <xdr:rowOff>133350</xdr:rowOff>
    </xdr:to>
    <xdr:sp macro="" textlink="">
      <xdr:nvSpPr>
        <xdr:cNvPr id="4" name="Arrow: Down 3">
          <a:extLst>
            <a:ext uri="{FF2B5EF4-FFF2-40B4-BE49-F238E27FC236}">
              <a16:creationId xmlns:a16="http://schemas.microsoft.com/office/drawing/2014/main" id="{EA7A93C0-9DF0-4702-A34B-C5CDC2395FD7}"/>
            </a:ext>
          </a:extLst>
        </xdr:cNvPr>
        <xdr:cNvSpPr/>
      </xdr:nvSpPr>
      <xdr:spPr>
        <a:xfrm>
          <a:off x="1133475" y="4181475"/>
          <a:ext cx="219075" cy="314325"/>
        </a:xfrm>
        <a:prstGeom prst="downArrow">
          <a:avLst/>
        </a:prstGeom>
        <a:solidFill>
          <a:srgbClr val="0000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7</xdr:row>
      <xdr:rowOff>0</xdr:rowOff>
    </xdr:from>
    <xdr:to>
      <xdr:col>8</xdr:col>
      <xdr:colOff>278131</xdr:colOff>
      <xdr:row>61</xdr:row>
      <xdr:rowOff>60699</xdr:rowOff>
    </xdr:to>
    <xdr:pic>
      <xdr:nvPicPr>
        <xdr:cNvPr id="2" name="Picture 1">
          <a:extLst>
            <a:ext uri="{FF2B5EF4-FFF2-40B4-BE49-F238E27FC236}">
              <a16:creationId xmlns:a16="http://schemas.microsoft.com/office/drawing/2014/main" id="{86C2784C-1302-41AB-93FE-7121E7063B8C}"/>
            </a:ext>
          </a:extLst>
        </xdr:cNvPr>
        <xdr:cNvPicPr>
          <a:picLocks noChangeAspect="1"/>
        </xdr:cNvPicPr>
      </xdr:nvPicPr>
      <xdr:blipFill>
        <a:blip xmlns:r="http://schemas.openxmlformats.org/officeDocument/2006/relationships" r:embed="rId1"/>
        <a:stretch>
          <a:fillRect/>
        </a:stretch>
      </xdr:blipFill>
      <xdr:spPr>
        <a:xfrm>
          <a:off x="1" y="1714500"/>
          <a:ext cx="5151120" cy="9928600"/>
        </a:xfrm>
        <a:prstGeom prst="rect">
          <a:avLst/>
        </a:prstGeom>
      </xdr:spPr>
    </xdr:pic>
    <xdr:clientData/>
  </xdr:twoCellAnchor>
  <xdr:twoCellAnchor editAs="oneCell">
    <xdr:from>
      <xdr:col>11</xdr:col>
      <xdr:colOff>95256</xdr:colOff>
      <xdr:row>7</xdr:row>
      <xdr:rowOff>1</xdr:rowOff>
    </xdr:from>
    <xdr:to>
      <xdr:col>19</xdr:col>
      <xdr:colOff>284471</xdr:colOff>
      <xdr:row>60</xdr:row>
      <xdr:rowOff>168803</xdr:rowOff>
    </xdr:to>
    <xdr:pic>
      <xdr:nvPicPr>
        <xdr:cNvPr id="3" name="Picture 2">
          <a:extLst>
            <a:ext uri="{FF2B5EF4-FFF2-40B4-BE49-F238E27FC236}">
              <a16:creationId xmlns:a16="http://schemas.microsoft.com/office/drawing/2014/main" id="{B8F34416-16F3-4CE7-8806-FC9D4CBB38A8}"/>
            </a:ext>
          </a:extLst>
        </xdr:cNvPr>
        <xdr:cNvPicPr>
          <a:picLocks noChangeAspect="1"/>
        </xdr:cNvPicPr>
      </xdr:nvPicPr>
      <xdr:blipFill>
        <a:blip xmlns:r="http://schemas.openxmlformats.org/officeDocument/2006/relationships" r:embed="rId2"/>
        <a:stretch>
          <a:fillRect/>
        </a:stretch>
      </xdr:blipFill>
      <xdr:spPr>
        <a:xfrm>
          <a:off x="6800856" y="1714501"/>
          <a:ext cx="5066015" cy="9855728"/>
        </a:xfrm>
        <a:prstGeom prst="rect">
          <a:avLst/>
        </a:prstGeom>
      </xdr:spPr>
    </xdr:pic>
    <xdr:clientData/>
  </xdr:twoCellAnchor>
  <xdr:twoCellAnchor>
    <xdr:from>
      <xdr:col>11</xdr:col>
      <xdr:colOff>19049</xdr:colOff>
      <xdr:row>24</xdr:row>
      <xdr:rowOff>151039</xdr:rowOff>
    </xdr:from>
    <xdr:to>
      <xdr:col>12</xdr:col>
      <xdr:colOff>161924</xdr:colOff>
      <xdr:row>28</xdr:row>
      <xdr:rowOff>42181</xdr:rowOff>
    </xdr:to>
    <xdr:sp macro="" textlink="">
      <xdr:nvSpPr>
        <xdr:cNvPr id="4" name="Arrow: Left 3">
          <a:extLst>
            <a:ext uri="{FF2B5EF4-FFF2-40B4-BE49-F238E27FC236}">
              <a16:creationId xmlns:a16="http://schemas.microsoft.com/office/drawing/2014/main" id="{181832EA-10D0-47B8-9962-A3868C1232F7}"/>
            </a:ext>
          </a:extLst>
        </xdr:cNvPr>
        <xdr:cNvSpPr/>
      </xdr:nvSpPr>
      <xdr:spPr>
        <a:xfrm rot="10800000">
          <a:off x="6724649" y="4974499"/>
          <a:ext cx="752475" cy="622662"/>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21</xdr:col>
      <xdr:colOff>600075</xdr:colOff>
      <xdr:row>7</xdr:row>
      <xdr:rowOff>28576</xdr:rowOff>
    </xdr:from>
    <xdr:to>
      <xdr:col>30</xdr:col>
      <xdr:colOff>2529</xdr:colOff>
      <xdr:row>60</xdr:row>
      <xdr:rowOff>122616</xdr:rowOff>
    </xdr:to>
    <xdr:pic>
      <xdr:nvPicPr>
        <xdr:cNvPr id="5" name="Picture 4">
          <a:extLst>
            <a:ext uri="{FF2B5EF4-FFF2-40B4-BE49-F238E27FC236}">
              <a16:creationId xmlns:a16="http://schemas.microsoft.com/office/drawing/2014/main" id="{393813F0-D266-4B3F-9742-8060087346AC}"/>
            </a:ext>
          </a:extLst>
        </xdr:cNvPr>
        <xdr:cNvPicPr>
          <a:picLocks noChangeAspect="1"/>
        </xdr:cNvPicPr>
      </xdr:nvPicPr>
      <xdr:blipFill>
        <a:blip xmlns:r="http://schemas.openxmlformats.org/officeDocument/2006/relationships" r:embed="rId3"/>
        <a:stretch>
          <a:fillRect/>
        </a:stretch>
      </xdr:blipFill>
      <xdr:spPr>
        <a:xfrm>
          <a:off x="13401675" y="1743076"/>
          <a:ext cx="4888854" cy="978287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hyperlink" Target="https://www.gao.gov/assets/gao-18-601g.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aicpa.org/interestareas/governmentalauditquality/resources/auditpracticetoolsaids/downloadabledocuments/sampling%20executive%20summary%20for%20posting%20to%20gaqc%20web%20site.docx" TargetMode="External"/><Relationship Id="rId2" Type="http://schemas.openxmlformats.org/officeDocument/2006/relationships/hyperlink" Target="https://www.cpajournal.com/2017/10/20/greatest-hits-monetary-unit-sampling-using-microsoft-excel/" TargetMode="External"/><Relationship Id="rId1" Type="http://schemas.openxmlformats.org/officeDocument/2006/relationships/hyperlink" Target="https://www.ifac.org/system/files/publications/files/IFAC-Guide-to-Using-ISAs-Vol-II-4th-edition.pdf" TargetMode="External"/><Relationship Id="rId6" Type="http://schemas.openxmlformats.org/officeDocument/2006/relationships/printerSettings" Target="../printerSettings/printerSettings11.bin"/><Relationship Id="rId5" Type="http://schemas.openxmlformats.org/officeDocument/2006/relationships/hyperlink" Target="https://www.ifac.org/system/files/downloads/a027-2010-iaasb-handbook-isa-530.pdf" TargetMode="External"/><Relationship Id="rId4" Type="http://schemas.openxmlformats.org/officeDocument/2006/relationships/hyperlink" Target="https://doc.ibr-ire.be/fr/Documents/reglementation-et-publications/normes-et-recommandations/ISA/ISA-nouvelles-et-revisees/ISA%20nouvelles%20et%20revisees%202017/ISA-530-FR-2016-2017-CLEAN.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www.icci.be/docs/default-source/fr/documents/publications/modeles-de-documents/d%C3%A9termination-de-la-mat%C3%A9rialit%C3%A9-final-24-11.xls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3DD99-6C2B-40E8-ABD3-3D54D9C36C09}">
  <sheetPr codeName="Sheet1"/>
  <dimension ref="A1:H80"/>
  <sheetViews>
    <sheetView showGridLines="0" zoomScale="80" zoomScaleNormal="80" workbookViewId="0">
      <selection activeCell="J13" sqref="J13"/>
    </sheetView>
  </sheetViews>
  <sheetFormatPr baseColWidth="10" defaultColWidth="8.85546875" defaultRowHeight="15" x14ac:dyDescent="0.25"/>
  <cols>
    <col min="1" max="1" width="1.7109375" style="45" customWidth="1"/>
    <col min="2" max="2" width="16.28515625" style="45" customWidth="1"/>
    <col min="3" max="4" width="16.42578125" style="45" customWidth="1"/>
    <col min="5" max="5" width="69.7109375" style="55" customWidth="1"/>
    <col min="6" max="16384" width="8.85546875" style="45"/>
  </cols>
  <sheetData>
    <row r="1" spans="1:8" customFormat="1" ht="28.5" x14ac:dyDescent="0.45">
      <c r="A1" s="8" t="s">
        <v>0</v>
      </c>
    </row>
    <row r="2" spans="1:8" customFormat="1" ht="16.899999999999999" customHeight="1" x14ac:dyDescent="0.45">
      <c r="A2" s="8"/>
    </row>
    <row r="3" spans="1:8" customFormat="1" ht="87.6" customHeight="1" x14ac:dyDescent="0.25">
      <c r="A3" s="259" t="s">
        <v>1</v>
      </c>
      <c r="B3" s="259"/>
      <c r="C3" s="259"/>
      <c r="D3" s="259"/>
      <c r="E3" s="259"/>
    </row>
    <row r="4" spans="1:8" customFormat="1" ht="31.9" customHeight="1" x14ac:dyDescent="0.25">
      <c r="A4" s="260" t="s">
        <v>2</v>
      </c>
      <c r="B4" s="260"/>
      <c r="C4" s="260"/>
      <c r="D4" s="260"/>
      <c r="E4" s="260"/>
    </row>
    <row r="5" spans="1:8" customFormat="1" ht="16.899999999999999" customHeight="1" x14ac:dyDescent="0.45">
      <c r="A5" s="8"/>
    </row>
    <row r="6" spans="1:8" ht="46.15" customHeight="1" x14ac:dyDescent="0.25">
      <c r="A6" s="261" t="s">
        <v>713</v>
      </c>
      <c r="B6" s="261"/>
      <c r="C6" s="261"/>
      <c r="D6" s="261"/>
      <c r="E6" s="261"/>
    </row>
    <row r="7" spans="1:8" ht="45.6" customHeight="1" x14ac:dyDescent="0.25">
      <c r="A7" s="280" t="s">
        <v>714</v>
      </c>
      <c r="B7" s="280"/>
      <c r="C7" s="280"/>
      <c r="D7" s="280"/>
      <c r="E7" s="280"/>
    </row>
    <row r="9" spans="1:8" ht="28.15" customHeight="1" x14ac:dyDescent="0.25">
      <c r="A9" s="280" t="s">
        <v>3</v>
      </c>
      <c r="B9" s="280"/>
      <c r="C9" s="280"/>
      <c r="D9" s="280"/>
      <c r="E9" s="280"/>
    </row>
    <row r="10" spans="1:8" ht="6" customHeight="1" x14ac:dyDescent="0.25">
      <c r="B10" s="55"/>
    </row>
    <row r="11" spans="1:8" s="6" customFormat="1" ht="18" customHeight="1" x14ac:dyDescent="0.25">
      <c r="B11" s="281" t="s">
        <v>4</v>
      </c>
      <c r="C11" s="281"/>
      <c r="D11" s="281"/>
      <c r="E11" s="281"/>
      <c r="F11" s="12"/>
      <c r="G11" s="12"/>
      <c r="H11" s="12"/>
    </row>
    <row r="12" spans="1:8" ht="88.9" customHeight="1" x14ac:dyDescent="0.25">
      <c r="B12" s="1" t="s">
        <v>5</v>
      </c>
      <c r="C12" s="279" t="s">
        <v>6</v>
      </c>
      <c r="D12" s="279"/>
      <c r="E12" s="279"/>
    </row>
    <row r="13" spans="1:8" ht="131.44999999999999" customHeight="1" x14ac:dyDescent="0.25">
      <c r="B13" s="1" t="s">
        <v>7</v>
      </c>
      <c r="C13" s="279" t="s">
        <v>715</v>
      </c>
      <c r="D13" s="279"/>
      <c r="E13" s="279"/>
    </row>
    <row r="14" spans="1:8" ht="75.599999999999994" customHeight="1" x14ac:dyDescent="0.25">
      <c r="B14" s="1" t="s">
        <v>8</v>
      </c>
      <c r="C14" s="279" t="s">
        <v>716</v>
      </c>
      <c r="D14" s="279"/>
      <c r="E14" s="279"/>
    </row>
    <row r="16" spans="1:8" ht="29.45" customHeight="1" x14ac:dyDescent="0.25">
      <c r="B16" s="280" t="s">
        <v>9</v>
      </c>
      <c r="C16" s="280"/>
      <c r="D16" s="280"/>
      <c r="E16" s="280"/>
    </row>
    <row r="17" spans="1:8" ht="6" customHeight="1" x14ac:dyDescent="0.25">
      <c r="B17" s="55"/>
    </row>
    <row r="18" spans="1:8" ht="31.9" customHeight="1" x14ac:dyDescent="0.25">
      <c r="B18" s="280" t="s">
        <v>10</v>
      </c>
      <c r="C18" s="280"/>
      <c r="D18" s="280"/>
      <c r="E18" s="280"/>
    </row>
    <row r="19" spans="1:8" ht="6" customHeight="1" x14ac:dyDescent="0.25">
      <c r="B19" s="55"/>
    </row>
    <row r="20" spans="1:8" s="6" customFormat="1" ht="18" customHeight="1" x14ac:dyDescent="0.25">
      <c r="B20" s="281" t="s">
        <v>11</v>
      </c>
      <c r="C20" s="281"/>
      <c r="D20" s="281"/>
      <c r="E20" s="281"/>
      <c r="F20" s="12"/>
      <c r="G20" s="12"/>
      <c r="H20" s="12"/>
    </row>
    <row r="21" spans="1:8" ht="32.450000000000003" customHeight="1" x14ac:dyDescent="0.25">
      <c r="B21" s="282" t="s">
        <v>12</v>
      </c>
      <c r="C21" s="279" t="s">
        <v>13</v>
      </c>
      <c r="D21" s="279"/>
      <c r="E21" s="279"/>
    </row>
    <row r="22" spans="1:8" ht="43.9" customHeight="1" x14ac:dyDescent="0.25">
      <c r="B22" s="282"/>
      <c r="C22" s="279" t="s">
        <v>14</v>
      </c>
      <c r="D22" s="279"/>
      <c r="E22" s="279"/>
    </row>
    <row r="23" spans="1:8" ht="31.15" customHeight="1" x14ac:dyDescent="0.25">
      <c r="B23" s="282"/>
      <c r="C23" s="279" t="s">
        <v>15</v>
      </c>
      <c r="D23" s="279"/>
      <c r="E23" s="279"/>
    </row>
    <row r="24" spans="1:8" ht="31.15" customHeight="1" x14ac:dyDescent="0.25">
      <c r="B24" s="283"/>
      <c r="C24" s="279" t="s">
        <v>717</v>
      </c>
      <c r="D24" s="279"/>
      <c r="E24" s="279"/>
    </row>
    <row r="26" spans="1:8" ht="31.5" x14ac:dyDescent="0.5">
      <c r="A26" s="8" t="s">
        <v>705</v>
      </c>
      <c r="B26" s="5"/>
      <c r="E26" s="5"/>
    </row>
    <row r="27" spans="1:8" ht="6" customHeight="1" x14ac:dyDescent="0.25">
      <c r="B27" s="55"/>
    </row>
    <row r="28" spans="1:8" ht="45.6" customHeight="1" x14ac:dyDescent="0.25">
      <c r="A28" s="280" t="s">
        <v>16</v>
      </c>
      <c r="B28" s="280"/>
      <c r="C28" s="280"/>
      <c r="D28" s="280"/>
      <c r="E28" s="280"/>
    </row>
    <row r="29" spans="1:8" ht="58.15" customHeight="1" x14ac:dyDescent="0.25">
      <c r="A29" s="280" t="s">
        <v>17</v>
      </c>
      <c r="B29" s="280"/>
      <c r="C29" s="280"/>
      <c r="D29" s="280"/>
      <c r="E29" s="280"/>
    </row>
    <row r="30" spans="1:8" x14ac:dyDescent="0.25">
      <c r="A30" s="284" t="s">
        <v>18</v>
      </c>
      <c r="B30" s="284"/>
      <c r="C30" s="284"/>
      <c r="D30" s="284"/>
      <c r="E30" s="284"/>
    </row>
    <row r="31" spans="1:8" ht="6" customHeight="1" x14ac:dyDescent="0.25"/>
    <row r="32" spans="1:8" x14ac:dyDescent="0.25">
      <c r="B32" s="281" t="s">
        <v>704</v>
      </c>
      <c r="C32" s="281"/>
      <c r="D32" s="281"/>
      <c r="E32" s="281"/>
    </row>
    <row r="33" spans="1:5" ht="30.6" customHeight="1" x14ac:dyDescent="0.25">
      <c r="B33" s="282" t="s">
        <v>706</v>
      </c>
      <c r="C33" s="279" t="s">
        <v>19</v>
      </c>
      <c r="D33" s="279"/>
      <c r="E33" s="279"/>
    </row>
    <row r="34" spans="1:5" ht="30" customHeight="1" x14ac:dyDescent="0.25">
      <c r="B34" s="283"/>
      <c r="C34" s="279" t="s">
        <v>20</v>
      </c>
      <c r="D34" s="279"/>
      <c r="E34" s="279"/>
    </row>
    <row r="35" spans="1:5" ht="45" customHeight="1" x14ac:dyDescent="0.25">
      <c r="B35" s="1" t="s">
        <v>707</v>
      </c>
      <c r="C35" s="279" t="s">
        <v>708</v>
      </c>
      <c r="D35" s="279"/>
      <c r="E35" s="279"/>
    </row>
    <row r="37" spans="1:5" ht="46.15" customHeight="1" x14ac:dyDescent="0.25">
      <c r="A37" s="280" t="s">
        <v>21</v>
      </c>
      <c r="B37" s="280"/>
      <c r="C37" s="280"/>
      <c r="D37" s="280"/>
      <c r="E37" s="280"/>
    </row>
    <row r="39" spans="1:5" ht="28.15" customHeight="1" x14ac:dyDescent="0.25">
      <c r="A39" s="280" t="s">
        <v>718</v>
      </c>
      <c r="B39" s="280"/>
      <c r="C39" s="280"/>
      <c r="D39" s="280"/>
      <c r="E39" s="280"/>
    </row>
    <row r="40" spans="1:5" x14ac:dyDescent="0.25">
      <c r="B40" s="2" t="s">
        <v>22</v>
      </c>
    </row>
    <row r="41" spans="1:5" ht="87.6" customHeight="1" x14ac:dyDescent="0.25">
      <c r="B41" s="280" t="s">
        <v>719</v>
      </c>
      <c r="C41" s="280"/>
      <c r="D41" s="280"/>
      <c r="E41" s="280"/>
    </row>
    <row r="42" spans="1:5" x14ac:dyDescent="0.25">
      <c r="B42" s="2" t="s">
        <v>709</v>
      </c>
    </row>
    <row r="43" spans="1:5" ht="48" customHeight="1" x14ac:dyDescent="0.25">
      <c r="B43" s="280" t="s">
        <v>720</v>
      </c>
      <c r="C43" s="280"/>
      <c r="D43" s="280"/>
      <c r="E43" s="280"/>
    </row>
    <row r="45" spans="1:5" ht="28.5" x14ac:dyDescent="0.45">
      <c r="A45" s="8" t="s">
        <v>782</v>
      </c>
    </row>
    <row r="46" spans="1:5" ht="6" customHeight="1" x14ac:dyDescent="0.25">
      <c r="B46" s="55"/>
    </row>
    <row r="47" spans="1:5" ht="63" customHeight="1" x14ac:dyDescent="0.25">
      <c r="A47" s="280" t="s">
        <v>721</v>
      </c>
      <c r="B47" s="284"/>
      <c r="C47" s="284"/>
      <c r="D47" s="284"/>
      <c r="E47" s="284"/>
    </row>
    <row r="49" spans="1:5" ht="18.75" x14ac:dyDescent="0.3">
      <c r="B49" s="11" t="s">
        <v>722</v>
      </c>
    </row>
    <row r="50" spans="1:5" ht="6" customHeight="1" x14ac:dyDescent="0.25">
      <c r="B50" s="55"/>
    </row>
    <row r="51" spans="1:5" ht="117.6" customHeight="1" x14ac:dyDescent="0.25">
      <c r="B51" s="280" t="s">
        <v>723</v>
      </c>
      <c r="C51" s="280"/>
      <c r="D51" s="280"/>
      <c r="E51" s="280"/>
    </row>
    <row r="52" spans="1:5" ht="18.75" x14ac:dyDescent="0.3">
      <c r="B52" s="11" t="s">
        <v>23</v>
      </c>
    </row>
    <row r="53" spans="1:5" ht="6" customHeight="1" x14ac:dyDescent="0.25">
      <c r="B53" s="55"/>
    </row>
    <row r="54" spans="1:5" ht="79.900000000000006" customHeight="1" x14ac:dyDescent="0.25">
      <c r="B54" s="280" t="s">
        <v>24</v>
      </c>
      <c r="C54" s="280"/>
      <c r="D54" s="280"/>
      <c r="E54" s="280"/>
    </row>
    <row r="55" spans="1:5" ht="6" customHeight="1" x14ac:dyDescent="0.25">
      <c r="B55" s="55"/>
    </row>
    <row r="56" spans="1:5" s="14" customFormat="1" ht="30" x14ac:dyDescent="0.25">
      <c r="B56" s="13" t="s">
        <v>25</v>
      </c>
      <c r="C56" s="13" t="s">
        <v>26</v>
      </c>
      <c r="D56" s="13" t="s">
        <v>27</v>
      </c>
    </row>
    <row r="57" spans="1:5" ht="18" customHeight="1" x14ac:dyDescent="0.25">
      <c r="B57" s="15" t="s">
        <v>28</v>
      </c>
      <c r="C57" s="18">
        <v>0.95</v>
      </c>
      <c r="D57" s="17" t="s">
        <v>29</v>
      </c>
    </row>
    <row r="58" spans="1:5" ht="18" customHeight="1" x14ac:dyDescent="0.25">
      <c r="B58" s="15" t="s">
        <v>30</v>
      </c>
      <c r="C58" s="19" t="s">
        <v>31</v>
      </c>
      <c r="D58" s="16" t="s">
        <v>32</v>
      </c>
    </row>
    <row r="59" spans="1:5" ht="18" customHeight="1" x14ac:dyDescent="0.25">
      <c r="B59" s="15" t="s">
        <v>33</v>
      </c>
      <c r="C59" s="19" t="s">
        <v>34</v>
      </c>
      <c r="D59" s="16" t="s">
        <v>35</v>
      </c>
    </row>
    <row r="61" spans="1:5" ht="6" customHeight="1" x14ac:dyDescent="0.25">
      <c r="B61" s="55"/>
    </row>
    <row r="62" spans="1:5" ht="31.15" customHeight="1" x14ac:dyDescent="0.25">
      <c r="A62" s="280" t="s">
        <v>36</v>
      </c>
      <c r="B62" s="280"/>
      <c r="C62" s="280"/>
      <c r="D62" s="280"/>
      <c r="E62" s="280"/>
    </row>
    <row r="64" spans="1:5" ht="18.75" x14ac:dyDescent="0.3">
      <c r="B64" s="11" t="s">
        <v>37</v>
      </c>
    </row>
    <row r="66" spans="2:5" ht="28.9" customHeight="1" x14ac:dyDescent="0.25">
      <c r="B66" s="13" t="s">
        <v>38</v>
      </c>
      <c r="C66" s="266" t="s">
        <v>39</v>
      </c>
      <c r="D66" s="266"/>
      <c r="E66" s="266"/>
    </row>
    <row r="67" spans="2:5" x14ac:dyDescent="0.25">
      <c r="B67" s="276" t="s">
        <v>40</v>
      </c>
      <c r="C67" s="267" t="s">
        <v>726</v>
      </c>
      <c r="D67" s="268"/>
      <c r="E67" s="269"/>
    </row>
    <row r="68" spans="2:5" x14ac:dyDescent="0.25">
      <c r="B68" s="277"/>
      <c r="C68" s="270" t="s">
        <v>41</v>
      </c>
      <c r="D68" s="271"/>
      <c r="E68" s="272"/>
    </row>
    <row r="69" spans="2:5" ht="50.45" customHeight="1" x14ac:dyDescent="0.25">
      <c r="B69" s="278"/>
      <c r="C69" s="273" t="s">
        <v>724</v>
      </c>
      <c r="D69" s="274"/>
      <c r="E69" s="275"/>
    </row>
    <row r="72" spans="2:5" ht="18.75" x14ac:dyDescent="0.3">
      <c r="B72" s="11" t="s">
        <v>42</v>
      </c>
    </row>
    <row r="73" spans="2:5" ht="22.15" customHeight="1" x14ac:dyDescent="0.25">
      <c r="B73" s="45" t="s">
        <v>43</v>
      </c>
    </row>
    <row r="74" spans="2:5" x14ac:dyDescent="0.25">
      <c r="B74" s="265" t="s">
        <v>44</v>
      </c>
      <c r="C74" s="265"/>
      <c r="D74" s="265"/>
      <c r="E74" s="265"/>
    </row>
    <row r="75" spans="2:5" ht="31.15" customHeight="1" x14ac:dyDescent="0.25">
      <c r="B75" s="21" t="s">
        <v>45</v>
      </c>
      <c r="C75" s="262" t="s">
        <v>725</v>
      </c>
      <c r="D75" s="263"/>
      <c r="E75" s="264"/>
    </row>
    <row r="76" spans="2:5" ht="31.15" customHeight="1" x14ac:dyDescent="0.25">
      <c r="B76" s="21" t="s">
        <v>46</v>
      </c>
      <c r="C76" s="262" t="s">
        <v>47</v>
      </c>
      <c r="D76" s="263"/>
      <c r="E76" s="264"/>
    </row>
    <row r="77" spans="2:5" ht="31.15" customHeight="1" x14ac:dyDescent="0.25">
      <c r="B77" s="21" t="s">
        <v>48</v>
      </c>
      <c r="C77" s="262" t="s">
        <v>49</v>
      </c>
      <c r="D77" s="263"/>
      <c r="E77" s="264"/>
    </row>
    <row r="78" spans="2:5" ht="58.15" customHeight="1" x14ac:dyDescent="0.25">
      <c r="B78" s="21" t="s">
        <v>50</v>
      </c>
      <c r="C78" s="262" t="s">
        <v>727</v>
      </c>
      <c r="D78" s="263"/>
      <c r="E78" s="264"/>
    </row>
    <row r="80" spans="2:5" ht="190.9" customHeight="1" x14ac:dyDescent="0.25">
      <c r="B80" s="261" t="s">
        <v>728</v>
      </c>
      <c r="C80" s="261"/>
      <c r="D80" s="261"/>
      <c r="E80" s="261"/>
    </row>
  </sheetData>
  <sheetProtection sheet="1" objects="1" scenarios="1"/>
  <mergeCells count="44">
    <mergeCell ref="A37:E37"/>
    <mergeCell ref="A47:E47"/>
    <mergeCell ref="B51:E51"/>
    <mergeCell ref="B54:E54"/>
    <mergeCell ref="A62:E62"/>
    <mergeCell ref="A39:E39"/>
    <mergeCell ref="B41:E41"/>
    <mergeCell ref="B43:E43"/>
    <mergeCell ref="B33:B34"/>
    <mergeCell ref="B21:B24"/>
    <mergeCell ref="A28:E28"/>
    <mergeCell ref="A30:E30"/>
    <mergeCell ref="A29:E29"/>
    <mergeCell ref="C33:E33"/>
    <mergeCell ref="C34:E34"/>
    <mergeCell ref="B32:E32"/>
    <mergeCell ref="C22:E22"/>
    <mergeCell ref="C23:E23"/>
    <mergeCell ref="C24:E24"/>
    <mergeCell ref="A9:E9"/>
    <mergeCell ref="C12:E12"/>
    <mergeCell ref="C13:E13"/>
    <mergeCell ref="C14:E14"/>
    <mergeCell ref="C21:E21"/>
    <mergeCell ref="B11:E11"/>
    <mergeCell ref="B16:E16"/>
    <mergeCell ref="B18:E18"/>
    <mergeCell ref="B20:E20"/>
    <mergeCell ref="A3:E3"/>
    <mergeCell ref="A4:E4"/>
    <mergeCell ref="B80:E80"/>
    <mergeCell ref="C75:E75"/>
    <mergeCell ref="B74:E74"/>
    <mergeCell ref="C76:E76"/>
    <mergeCell ref="C77:E77"/>
    <mergeCell ref="C78:E78"/>
    <mergeCell ref="C66:E66"/>
    <mergeCell ref="C67:E67"/>
    <mergeCell ref="C68:E68"/>
    <mergeCell ref="C69:E69"/>
    <mergeCell ref="B67:B69"/>
    <mergeCell ref="C35:E35"/>
    <mergeCell ref="A7:E7"/>
    <mergeCell ref="A6:E6"/>
  </mergeCells>
  <printOptions horizontalCentered="1"/>
  <pageMargins left="0.39370078740157483" right="0.39370078740157483" top="0.74803149606299213" bottom="0.74803149606299213" header="0.31496062992125984" footer="0.31496062992125984"/>
  <pageSetup paperSize="9" scale="80" fitToHeight="0" orientation="portrait" horizontalDpi="300" verticalDpi="300" r:id="rId1"/>
  <headerFooter>
    <oddFooter>&amp;L&amp;F - &amp;A&amp;C&amp;P/&amp;N&amp;R&amp;D</oddFooter>
  </headerFooter>
  <rowBreaks count="2" manualBreakCount="2">
    <brk id="25" max="16383" man="1"/>
    <brk id="51" max="16383" man="1"/>
  </rowBreaks>
  <ignoredErrors>
    <ignoredError sqref="D5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0C186-A92D-4E79-B6BC-F7C39CF38043}">
  <sheetPr codeName="Sheet10">
    <pageSetUpPr fitToPage="1"/>
  </sheetPr>
  <dimension ref="A1:AF6"/>
  <sheetViews>
    <sheetView showGridLines="0" zoomScale="70" zoomScaleNormal="70" workbookViewId="0">
      <selection activeCell="X3" sqref="X3"/>
    </sheetView>
  </sheetViews>
  <sheetFormatPr baseColWidth="10" defaultColWidth="8.85546875" defaultRowHeight="15" x14ac:dyDescent="0.25"/>
  <sheetData>
    <row r="1" spans="1:32" x14ac:dyDescent="0.25">
      <c r="A1" s="27" t="s">
        <v>691</v>
      </c>
    </row>
    <row r="2" spans="1:32" x14ac:dyDescent="0.25">
      <c r="A2" s="28" t="s">
        <v>692</v>
      </c>
    </row>
    <row r="3" spans="1:32" x14ac:dyDescent="0.25">
      <c r="A3" s="29" t="s">
        <v>693</v>
      </c>
      <c r="L3" s="375" t="s">
        <v>780</v>
      </c>
      <c r="M3" s="375"/>
      <c r="N3" s="375"/>
      <c r="O3" s="375"/>
      <c r="P3" s="375"/>
      <c r="Q3" s="375"/>
      <c r="R3" s="375"/>
      <c r="S3" s="375"/>
    </row>
    <row r="4" spans="1:32" s="20" customFormat="1" ht="41.45" customHeight="1" x14ac:dyDescent="0.25">
      <c r="L4" s="375"/>
      <c r="M4" s="375"/>
      <c r="N4" s="375"/>
      <c r="O4" s="375"/>
      <c r="P4" s="375"/>
      <c r="Q4" s="375"/>
      <c r="R4" s="375"/>
      <c r="S4" s="375"/>
    </row>
    <row r="5" spans="1:32" x14ac:dyDescent="0.25">
      <c r="A5" s="29"/>
    </row>
    <row r="6" spans="1:32" ht="63" customHeight="1" x14ac:dyDescent="0.25">
      <c r="A6" s="374" t="s">
        <v>694</v>
      </c>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row>
  </sheetData>
  <mergeCells count="2">
    <mergeCell ref="A6:AF6"/>
    <mergeCell ref="L3:S4"/>
  </mergeCells>
  <hyperlinks>
    <hyperlink ref="A1" r:id="rId1" xr:uid="{258F4B8E-2999-4FCE-AC14-B58B2FBDB337}"/>
  </hyperlinks>
  <printOptions horizontalCentered="1"/>
  <pageMargins left="0.19685039370078741" right="0.19685039370078741" top="0.39370078740157483" bottom="0.39370078740157483" header="0.19685039370078741" footer="0.19685039370078741"/>
  <pageSetup paperSize="9" scale="51" fitToHeight="0" orientation="landscape" horizontalDpi="300" verticalDpi="300" r:id="rId2"/>
  <headerFooter>
    <oddFooter>&amp;L&amp;F - &amp;A&amp;CPage &amp;P/&amp;N&amp;R&amp;D</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C6DFC-9718-4F2D-BB46-73C563186C49}">
  <sheetPr codeName="Sheet11"/>
  <dimension ref="A1:A14"/>
  <sheetViews>
    <sheetView showGridLines="0" workbookViewId="0">
      <selection activeCell="A18" sqref="A18"/>
    </sheetView>
  </sheetViews>
  <sheetFormatPr baseColWidth="10" defaultColWidth="8.85546875" defaultRowHeight="15" x14ac:dyDescent="0.25"/>
  <cols>
    <col min="1" max="1" width="147.7109375" style="45" customWidth="1"/>
    <col min="2" max="16384" width="8.85546875" style="45"/>
  </cols>
  <sheetData>
    <row r="1" spans="1:1" ht="28.5" x14ac:dyDescent="0.45">
      <c r="A1" s="8" t="s">
        <v>695</v>
      </c>
    </row>
    <row r="3" spans="1:1" x14ac:dyDescent="0.25">
      <c r="A3" s="45" t="s">
        <v>696</v>
      </c>
    </row>
    <row r="4" spans="1:1" ht="30" x14ac:dyDescent="0.25">
      <c r="A4" s="3" t="s">
        <v>781</v>
      </c>
    </row>
    <row r="5" spans="1:1" s="251" customFormat="1" x14ac:dyDescent="0.25">
      <c r="A5" s="250" t="s">
        <v>697</v>
      </c>
    </row>
    <row r="6" spans="1:1" x14ac:dyDescent="0.25">
      <c r="A6" s="4"/>
    </row>
    <row r="7" spans="1:1" x14ac:dyDescent="0.25">
      <c r="A7" s="45" t="s">
        <v>698</v>
      </c>
    </row>
    <row r="8" spans="1:1" s="251" customFormat="1" x14ac:dyDescent="0.25">
      <c r="A8" s="252" t="s">
        <v>699</v>
      </c>
    </row>
    <row r="10" spans="1:1" ht="30" x14ac:dyDescent="0.25">
      <c r="A10" s="55" t="s">
        <v>700</v>
      </c>
    </row>
    <row r="11" spans="1:1" s="251" customFormat="1" x14ac:dyDescent="0.25">
      <c r="A11" s="250" t="s">
        <v>701</v>
      </c>
    </row>
    <row r="13" spans="1:1" x14ac:dyDescent="0.25">
      <c r="A13" s="45" t="s">
        <v>702</v>
      </c>
    </row>
    <row r="14" spans="1:1" s="251" customFormat="1" ht="30" x14ac:dyDescent="0.25">
      <c r="A14" s="252" t="s">
        <v>703</v>
      </c>
    </row>
  </sheetData>
  <hyperlinks>
    <hyperlink ref="A8" r:id="rId1" xr:uid="{6542B1F1-0EA0-488E-8D20-14E61AD1796A}"/>
    <hyperlink ref="A11" r:id="rId2" location=":~:text=Monetary-unit" xr:uid="{042BEBEA-4754-4579-9776-DF4F2EE293AE}"/>
    <hyperlink ref="A14" r:id="rId3" xr:uid="{71BC65DD-8C2D-4DA1-951D-C7583AACF8E5}"/>
    <hyperlink ref="A4" r:id="rId4" xr:uid="{874C2E16-C16E-4F98-9B49-08A1F4FACDDE}"/>
    <hyperlink ref="A5" r:id="rId5" xr:uid="{03617FC6-EDEB-4C9F-9FA3-B771ABD256C2}"/>
  </hyperlinks>
  <pageMargins left="0.70866141732283472" right="0.70866141732283472" top="0.74803149606299213" bottom="0.74803149606299213" header="0.31496062992125984" footer="0.31496062992125984"/>
  <pageSetup paperSize="9" scale="80" orientation="landscape" horizontalDpi="300" verticalDpi="300" r:id="rId6"/>
  <headerFooter>
    <oddFooter>&amp;L&amp;F - &amp;A&amp;C&amp;P/&amp;N&amp;R&amp;D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BCC9-061B-45B2-B2C5-A065E40FB749}">
  <sheetPr codeName="Sheet2"/>
  <dimension ref="A1:B26"/>
  <sheetViews>
    <sheetView showGridLines="0" zoomScale="80" zoomScaleNormal="80" workbookViewId="0">
      <selection activeCell="F22" sqref="F22"/>
    </sheetView>
  </sheetViews>
  <sheetFormatPr baseColWidth="10" defaultColWidth="8.85546875" defaultRowHeight="15" x14ac:dyDescent="0.25"/>
  <cols>
    <col min="1" max="1" width="17.42578125" style="45" customWidth="1"/>
    <col min="2" max="2" width="103.42578125" style="45" customWidth="1"/>
    <col min="3" max="16384" width="8.85546875" style="45"/>
  </cols>
  <sheetData>
    <row r="1" spans="1:2" ht="28.5" x14ac:dyDescent="0.25">
      <c r="A1" s="9" t="s">
        <v>51</v>
      </c>
    </row>
    <row r="3" spans="1:2" ht="18.75" x14ac:dyDescent="0.25">
      <c r="A3" s="7" t="s">
        <v>52</v>
      </c>
    </row>
    <row r="4" spans="1:2" ht="6" customHeight="1" x14ac:dyDescent="0.25"/>
    <row r="5" spans="1:2" ht="30" x14ac:dyDescent="0.25">
      <c r="A5" s="1" t="s">
        <v>53</v>
      </c>
      <c r="B5" s="83" t="s">
        <v>54</v>
      </c>
    </row>
    <row r="6" spans="1:2" ht="44.45" customHeight="1" x14ac:dyDescent="0.25">
      <c r="A6" s="10" t="s">
        <v>55</v>
      </c>
      <c r="B6" s="83" t="s">
        <v>56</v>
      </c>
    </row>
    <row r="7" spans="1:2" ht="30.6" customHeight="1" x14ac:dyDescent="0.25">
      <c r="A7" s="1" t="s">
        <v>57</v>
      </c>
      <c r="B7" s="83" t="s">
        <v>58</v>
      </c>
    </row>
    <row r="8" spans="1:2" ht="45.6" customHeight="1" x14ac:dyDescent="0.25">
      <c r="A8" s="10" t="s">
        <v>59</v>
      </c>
      <c r="B8" s="83" t="s">
        <v>60</v>
      </c>
    </row>
    <row r="9" spans="1:2" ht="30.6" customHeight="1" x14ac:dyDescent="0.25">
      <c r="A9" s="1" t="s">
        <v>61</v>
      </c>
      <c r="B9" s="83" t="s">
        <v>62</v>
      </c>
    </row>
    <row r="11" spans="1:2" ht="18.75" x14ac:dyDescent="0.25">
      <c r="A11" s="7" t="s">
        <v>63</v>
      </c>
    </row>
    <row r="12" spans="1:2" ht="6" customHeight="1" x14ac:dyDescent="0.25"/>
    <row r="13" spans="1:2" ht="30.6" customHeight="1" x14ac:dyDescent="0.25">
      <c r="A13" s="1" t="s">
        <v>64</v>
      </c>
      <c r="B13" s="83" t="s">
        <v>65</v>
      </c>
    </row>
    <row r="14" spans="1:2" ht="30.6" customHeight="1" x14ac:dyDescent="0.25">
      <c r="A14" s="1" t="s">
        <v>66</v>
      </c>
      <c r="B14" s="83" t="s">
        <v>67</v>
      </c>
    </row>
    <row r="15" spans="1:2" ht="48" customHeight="1" x14ac:dyDescent="0.25">
      <c r="A15" s="1" t="s">
        <v>68</v>
      </c>
      <c r="B15" s="83" t="s">
        <v>69</v>
      </c>
    </row>
    <row r="17" spans="1:2" ht="18.75" x14ac:dyDescent="0.25">
      <c r="A17" s="7" t="s">
        <v>70</v>
      </c>
    </row>
    <row r="18" spans="1:2" ht="6" customHeight="1" x14ac:dyDescent="0.25"/>
    <row r="19" spans="1:2" ht="31.15" customHeight="1" x14ac:dyDescent="0.25">
      <c r="A19" s="1" t="s">
        <v>71</v>
      </c>
      <c r="B19" s="83" t="s">
        <v>72</v>
      </c>
    </row>
    <row r="20" spans="1:2" ht="75.599999999999994" customHeight="1" x14ac:dyDescent="0.25">
      <c r="A20" s="1" t="s">
        <v>73</v>
      </c>
      <c r="B20" s="83" t="s">
        <v>74</v>
      </c>
    </row>
    <row r="22" spans="1:2" ht="18.75" x14ac:dyDescent="0.25">
      <c r="A22" s="7" t="s">
        <v>75</v>
      </c>
    </row>
    <row r="23" spans="1:2" ht="6" customHeight="1" x14ac:dyDescent="0.25"/>
    <row r="24" spans="1:2" ht="34.9" customHeight="1" x14ac:dyDescent="0.25">
      <c r="A24" s="1" t="s">
        <v>76</v>
      </c>
      <c r="B24" s="83" t="s">
        <v>77</v>
      </c>
    </row>
    <row r="25" spans="1:2" ht="47.45" customHeight="1" x14ac:dyDescent="0.25">
      <c r="A25" s="10" t="s">
        <v>729</v>
      </c>
      <c r="B25" s="83" t="s">
        <v>78</v>
      </c>
    </row>
    <row r="26" spans="1:2" ht="60" customHeight="1" x14ac:dyDescent="0.25">
      <c r="A26" s="1" t="s">
        <v>79</v>
      </c>
      <c r="B26" s="83" t="s">
        <v>80</v>
      </c>
    </row>
  </sheetData>
  <sheetProtection sheet="1" objects="1" scenarios="1"/>
  <pageMargins left="0.19685039370078741" right="0.19685039370078741" top="0.74803149606299213" bottom="0.74803149606299213" header="0.31496062992125984" footer="0.31496062992125984"/>
  <pageSetup paperSize="9" scale="80" orientation="portrait" r:id="rId1"/>
  <headerFooter>
    <oddFooter>&amp;L&amp;F - &amp;A&amp;R&amp;D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E49F9-77F6-46D4-82E4-48431DC9C0CE}">
  <sheetPr codeName="Sheet3">
    <tabColor rgb="FF000080"/>
  </sheetPr>
  <dimension ref="A1:N106"/>
  <sheetViews>
    <sheetView showGridLines="0" topLeftCell="A65" zoomScale="80" zoomScaleNormal="80" workbookViewId="0">
      <selection activeCell="H47" sqref="H47"/>
    </sheetView>
  </sheetViews>
  <sheetFormatPr baseColWidth="10" defaultColWidth="8.85546875" defaultRowHeight="15" x14ac:dyDescent="0.25"/>
  <cols>
    <col min="1" max="4" width="8.85546875" style="45"/>
    <col min="5" max="5" width="16" style="45" customWidth="1"/>
    <col min="6" max="6" width="8.85546875" style="45"/>
    <col min="7" max="7" width="23.7109375" style="45" customWidth="1"/>
    <col min="8" max="8" width="16.7109375" style="45" bestFit="1" customWidth="1"/>
    <col min="9" max="9" width="14.28515625" style="45" customWidth="1"/>
    <col min="10" max="10" width="104.5703125" style="45" customWidth="1"/>
    <col min="11" max="16384" width="8.85546875" style="45"/>
  </cols>
  <sheetData>
    <row r="1" spans="1:14" s="96" customFormat="1" ht="12.75" x14ac:dyDescent="0.2">
      <c r="A1" s="93" t="s">
        <v>81</v>
      </c>
      <c r="B1" s="94"/>
      <c r="C1" s="86" t="s">
        <v>82</v>
      </c>
      <c r="D1" s="86"/>
      <c r="E1" s="86"/>
      <c r="F1" s="94"/>
      <c r="G1" s="94"/>
      <c r="H1" s="95" t="s">
        <v>83</v>
      </c>
      <c r="I1" s="30"/>
      <c r="J1" s="296" t="s">
        <v>747</v>
      </c>
    </row>
    <row r="2" spans="1:14" s="96" customFormat="1" ht="12.75" x14ac:dyDescent="0.2">
      <c r="A2" s="97" t="s">
        <v>84</v>
      </c>
      <c r="B2" s="98"/>
      <c r="C2" s="294">
        <v>44561</v>
      </c>
      <c r="D2" s="294"/>
      <c r="E2" s="99"/>
      <c r="F2" s="99"/>
      <c r="G2" s="99"/>
      <c r="H2" s="99" t="s">
        <v>85</v>
      </c>
      <c r="I2" s="47"/>
      <c r="J2" s="296"/>
    </row>
    <row r="3" spans="1:14" s="96" customFormat="1" ht="12.75" x14ac:dyDescent="0.2">
      <c r="A3" s="100"/>
      <c r="B3" s="101"/>
      <c r="C3" s="102"/>
      <c r="D3" s="102"/>
      <c r="E3" s="103"/>
      <c r="F3" s="103"/>
      <c r="G3" s="103"/>
      <c r="H3" s="103"/>
      <c r="I3" s="103"/>
      <c r="J3" s="103"/>
      <c r="K3" s="103"/>
      <c r="L3" s="103"/>
      <c r="M3" s="103"/>
      <c r="N3" s="103"/>
    </row>
    <row r="4" spans="1:14" s="96" customFormat="1" ht="12.75" x14ac:dyDescent="0.2">
      <c r="A4" s="100"/>
      <c r="B4" s="101"/>
      <c r="C4" s="102"/>
      <c r="D4" s="102"/>
      <c r="E4" s="103"/>
      <c r="F4" s="103"/>
      <c r="G4" s="103"/>
      <c r="H4" s="103"/>
      <c r="I4" s="103"/>
      <c r="J4" s="103"/>
      <c r="K4" s="103"/>
      <c r="L4" s="103"/>
      <c r="M4" s="103"/>
      <c r="N4" s="103"/>
    </row>
    <row r="5" spans="1:14" ht="28.5" x14ac:dyDescent="0.25">
      <c r="A5" s="9" t="s">
        <v>730</v>
      </c>
    </row>
    <row r="8" spans="1:14" ht="18.75" x14ac:dyDescent="0.25">
      <c r="A8" s="7" t="s">
        <v>86</v>
      </c>
    </row>
    <row r="9" spans="1:14" ht="6" customHeight="1" x14ac:dyDescent="0.25">
      <c r="B9" s="55"/>
      <c r="E9" s="55"/>
    </row>
    <row r="10" spans="1:14" x14ac:dyDescent="0.25">
      <c r="D10" s="104" t="s">
        <v>87</v>
      </c>
      <c r="H10" s="31" t="s">
        <v>88</v>
      </c>
      <c r="J10" s="105" t="s">
        <v>89</v>
      </c>
    </row>
    <row r="11" spans="1:14" x14ac:dyDescent="0.25">
      <c r="D11" s="104" t="s">
        <v>90</v>
      </c>
      <c r="H11" s="31" t="s">
        <v>91</v>
      </c>
    </row>
    <row r="12" spans="1:14" x14ac:dyDescent="0.25">
      <c r="D12" s="104" t="s">
        <v>92</v>
      </c>
      <c r="H12" s="31" t="s">
        <v>93</v>
      </c>
    </row>
    <row r="13" spans="1:14" x14ac:dyDescent="0.25">
      <c r="D13" s="106" t="s">
        <v>94</v>
      </c>
    </row>
    <row r="14" spans="1:14" ht="64.150000000000006" customHeight="1" x14ac:dyDescent="0.25">
      <c r="D14" s="288" t="s">
        <v>731</v>
      </c>
      <c r="E14" s="288"/>
      <c r="F14" s="288"/>
      <c r="G14" s="288"/>
      <c r="H14" s="288"/>
    </row>
    <row r="16" spans="1:14" ht="18.75" x14ac:dyDescent="0.25">
      <c r="A16" s="7" t="s">
        <v>95</v>
      </c>
    </row>
    <row r="17" spans="1:10" ht="6" customHeight="1" x14ac:dyDescent="0.25">
      <c r="B17" s="55"/>
      <c r="E17" s="55"/>
    </row>
    <row r="18" spans="1:10" x14ac:dyDescent="0.25">
      <c r="A18" s="107" t="s">
        <v>96</v>
      </c>
      <c r="B18" s="45" t="s">
        <v>97</v>
      </c>
      <c r="J18" s="108" t="s">
        <v>98</v>
      </c>
    </row>
    <row r="19" spans="1:10" x14ac:dyDescent="0.25">
      <c r="A19" s="107" t="s">
        <v>99</v>
      </c>
      <c r="B19" s="45" t="s">
        <v>738</v>
      </c>
    </row>
    <row r="20" spans="1:10" x14ac:dyDescent="0.25">
      <c r="E20" s="104" t="s">
        <v>100</v>
      </c>
      <c r="H20" s="109">
        <f>SUM(Population!C:C)</f>
        <v>4439995.5500000017</v>
      </c>
      <c r="J20" s="105" t="s">
        <v>710</v>
      </c>
    </row>
    <row r="21" spans="1:10" x14ac:dyDescent="0.25">
      <c r="E21" s="104" t="s">
        <v>101</v>
      </c>
      <c r="H21" s="45">
        <f>COUNT(Population!C:C)</f>
        <v>424</v>
      </c>
    </row>
    <row r="22" spans="1:10" x14ac:dyDescent="0.25">
      <c r="E22" s="104" t="s">
        <v>102</v>
      </c>
      <c r="H22" s="109">
        <f>+H20/H21</f>
        <v>10471.687617924532</v>
      </c>
    </row>
    <row r="23" spans="1:10" x14ac:dyDescent="0.25">
      <c r="C23" s="110"/>
      <c r="D23" s="110"/>
      <c r="E23" s="110"/>
      <c r="F23" s="110"/>
      <c r="G23" s="110"/>
    </row>
    <row r="24" spans="1:10" ht="18.75" x14ac:dyDescent="0.25">
      <c r="A24" s="7" t="s">
        <v>732</v>
      </c>
    </row>
    <row r="25" spans="1:10" ht="6" customHeight="1" x14ac:dyDescent="0.25">
      <c r="B25" s="55"/>
      <c r="E25" s="55"/>
    </row>
    <row r="26" spans="1:10" x14ac:dyDescent="0.25">
      <c r="A26" s="107" t="s">
        <v>103</v>
      </c>
      <c r="B26" s="45" t="s">
        <v>104</v>
      </c>
      <c r="H26" s="111">
        <f>+'Erreur tolérable'!I41</f>
        <v>90000</v>
      </c>
      <c r="J26" s="112" t="s">
        <v>733</v>
      </c>
    </row>
    <row r="27" spans="1:10" x14ac:dyDescent="0.25">
      <c r="A27" s="107" t="s">
        <v>105</v>
      </c>
      <c r="B27" s="45" t="s">
        <v>106</v>
      </c>
      <c r="H27" s="113">
        <f>+'Facteur de confiance'!I28</f>
        <v>0.5</v>
      </c>
      <c r="J27" s="295" t="s">
        <v>734</v>
      </c>
    </row>
    <row r="28" spans="1:10" x14ac:dyDescent="0.25">
      <c r="A28" s="107" t="s">
        <v>107</v>
      </c>
      <c r="B28" s="45" t="s">
        <v>748</v>
      </c>
      <c r="H28" s="114">
        <f>+'Facteur de confiance'!J28</f>
        <v>0.7</v>
      </c>
      <c r="J28" s="295"/>
    </row>
    <row r="30" spans="1:10" ht="54.6" customHeight="1" x14ac:dyDescent="0.3">
      <c r="A30" s="115" t="s">
        <v>108</v>
      </c>
      <c r="B30" s="116"/>
      <c r="C30" s="116"/>
      <c r="J30" s="117" t="s">
        <v>735</v>
      </c>
    </row>
    <row r="31" spans="1:10" ht="6" customHeight="1" x14ac:dyDescent="0.25">
      <c r="B31" s="55"/>
      <c r="E31" s="55"/>
    </row>
    <row r="32" spans="1:10" x14ac:dyDescent="0.25">
      <c r="A32" s="107" t="s">
        <v>109</v>
      </c>
      <c r="B32" s="45" t="s">
        <v>110</v>
      </c>
      <c r="J32" s="118" t="s">
        <v>111</v>
      </c>
    </row>
    <row r="33" spans="1:10" x14ac:dyDescent="0.25">
      <c r="A33" s="107" t="s">
        <v>112</v>
      </c>
      <c r="B33" s="45" t="s">
        <v>783</v>
      </c>
      <c r="J33" s="108" t="s">
        <v>98</v>
      </c>
    </row>
    <row r="34" spans="1:10" x14ac:dyDescent="0.25">
      <c r="A34" s="107" t="s">
        <v>113</v>
      </c>
      <c r="B34" s="45" t="s">
        <v>114</v>
      </c>
      <c r="J34" s="108"/>
    </row>
    <row r="35" spans="1:10" x14ac:dyDescent="0.25">
      <c r="A35" s="107" t="s">
        <v>115</v>
      </c>
      <c r="B35" s="45" t="s">
        <v>116</v>
      </c>
      <c r="J35" s="108" t="s">
        <v>111</v>
      </c>
    </row>
    <row r="36" spans="1:10" x14ac:dyDescent="0.25">
      <c r="A36" s="107" t="s">
        <v>117</v>
      </c>
      <c r="B36" s="45" t="s">
        <v>737</v>
      </c>
    </row>
    <row r="37" spans="1:10" x14ac:dyDescent="0.25">
      <c r="E37" s="104" t="s">
        <v>118</v>
      </c>
      <c r="H37" s="119">
        <f>SUM('Key items'!C:C)</f>
        <v>190576.86000000004</v>
      </c>
    </row>
    <row r="38" spans="1:10" x14ac:dyDescent="0.25">
      <c r="E38" s="104" t="s">
        <v>101</v>
      </c>
      <c r="H38" s="120">
        <f>COUNT('Key items'!C:C)</f>
        <v>16</v>
      </c>
    </row>
    <row r="39" spans="1:10" x14ac:dyDescent="0.25">
      <c r="E39" s="104" t="s">
        <v>102</v>
      </c>
      <c r="H39" s="109">
        <f>+H37/H38</f>
        <v>11911.053750000003</v>
      </c>
    </row>
    <row r="42" spans="1:10" ht="18.75" x14ac:dyDescent="0.3">
      <c r="A42" s="115" t="s">
        <v>743</v>
      </c>
      <c r="B42" s="116"/>
      <c r="C42" s="116"/>
    </row>
    <row r="43" spans="1:10" ht="6" customHeight="1" x14ac:dyDescent="0.25">
      <c r="B43" s="55"/>
      <c r="E43" s="55"/>
    </row>
    <row r="44" spans="1:10" ht="29.45" customHeight="1" x14ac:dyDescent="0.25">
      <c r="A44" s="107" t="s">
        <v>119</v>
      </c>
      <c r="B44" s="280" t="s">
        <v>740</v>
      </c>
      <c r="C44" s="280"/>
      <c r="D44" s="280"/>
      <c r="E44" s="280"/>
      <c r="F44" s="280"/>
      <c r="G44" s="280"/>
      <c r="H44" s="280"/>
      <c r="I44" s="280"/>
      <c r="J44" s="108" t="s">
        <v>98</v>
      </c>
    </row>
    <row r="45" spans="1:10" x14ac:dyDescent="0.25">
      <c r="A45" s="107" t="s">
        <v>120</v>
      </c>
      <c r="B45" s="45" t="s">
        <v>741</v>
      </c>
      <c r="J45" s="118" t="s">
        <v>742</v>
      </c>
    </row>
    <row r="46" spans="1:10" x14ac:dyDescent="0.25">
      <c r="A46" s="107" t="s">
        <v>121</v>
      </c>
      <c r="B46" s="45" t="s">
        <v>739</v>
      </c>
    </row>
    <row r="47" spans="1:10" x14ac:dyDescent="0.25">
      <c r="E47" s="104" t="s">
        <v>100</v>
      </c>
      <c r="H47" s="119">
        <f>SUM(Sampling!C:C)</f>
        <v>4249418.6900000013</v>
      </c>
      <c r="I47" s="121">
        <f>H20-H47-H37</f>
        <v>2.9103830456733704E-10</v>
      </c>
      <c r="J47" s="121" t="s">
        <v>744</v>
      </c>
    </row>
    <row r="48" spans="1:10" x14ac:dyDescent="0.25">
      <c r="E48" s="104" t="s">
        <v>101</v>
      </c>
      <c r="H48" s="120">
        <f>COUNT(Sampling!C:C)</f>
        <v>408</v>
      </c>
      <c r="I48" s="121">
        <f>H21-H48-H38</f>
        <v>0</v>
      </c>
      <c r="J48" s="121" t="s">
        <v>745</v>
      </c>
    </row>
    <row r="49" spans="1:10" x14ac:dyDescent="0.25">
      <c r="E49" s="104" t="s">
        <v>102</v>
      </c>
      <c r="H49" s="109">
        <f>+H47/H48</f>
        <v>10415.241887254906</v>
      </c>
      <c r="I49" s="121"/>
      <c r="J49" s="121"/>
    </row>
    <row r="51" spans="1:10" ht="18.75" x14ac:dyDescent="0.25">
      <c r="A51" s="7" t="s">
        <v>746</v>
      </c>
    </row>
    <row r="52" spans="1:10" ht="6" customHeight="1" x14ac:dyDescent="0.25">
      <c r="B52" s="55"/>
      <c r="E52" s="55"/>
    </row>
    <row r="53" spans="1:10" x14ac:dyDescent="0.25">
      <c r="A53" s="107" t="s">
        <v>122</v>
      </c>
      <c r="B53" s="45" t="s">
        <v>123</v>
      </c>
      <c r="H53" s="109">
        <f>+H26/H28</f>
        <v>128571.42857142858</v>
      </c>
      <c r="J53" s="122" t="s">
        <v>124</v>
      </c>
    </row>
    <row r="54" spans="1:10" x14ac:dyDescent="0.25">
      <c r="A54" s="107" t="s">
        <v>125</v>
      </c>
      <c r="B54" s="45" t="s">
        <v>126</v>
      </c>
      <c r="H54" s="111">
        <f>+H47/H53</f>
        <v>33.051034255555564</v>
      </c>
      <c r="J54" s="122" t="s">
        <v>127</v>
      </c>
    </row>
    <row r="55" spans="1:10" x14ac:dyDescent="0.25">
      <c r="A55" s="107" t="s">
        <v>128</v>
      </c>
      <c r="B55" s="45" t="s">
        <v>129</v>
      </c>
      <c r="H55" s="109">
        <f ca="1">RANDBETWEEN(1,H53)</f>
        <v>24904</v>
      </c>
      <c r="J55" s="105" t="s">
        <v>130</v>
      </c>
    </row>
    <row r="56" spans="1:10" x14ac:dyDescent="0.2">
      <c r="A56" s="107" t="s">
        <v>131</v>
      </c>
      <c r="B56" s="45" t="s">
        <v>749</v>
      </c>
      <c r="H56" s="109"/>
      <c r="I56" s="123" t="s">
        <v>132</v>
      </c>
      <c r="J56" s="124" t="s">
        <v>133</v>
      </c>
    </row>
    <row r="57" spans="1:10" x14ac:dyDescent="0.25">
      <c r="A57" s="107" t="s">
        <v>134</v>
      </c>
      <c r="B57" s="280" t="s">
        <v>750</v>
      </c>
      <c r="C57" s="280"/>
      <c r="D57" s="280"/>
      <c r="E57" s="280"/>
      <c r="F57" s="280"/>
      <c r="G57" s="280"/>
      <c r="H57" s="55"/>
      <c r="J57" s="118" t="s">
        <v>742</v>
      </c>
    </row>
    <row r="58" spans="1:10" ht="14.45" customHeight="1" x14ac:dyDescent="0.25">
      <c r="A58" s="107" t="s">
        <v>135</v>
      </c>
      <c r="B58" s="280" t="s">
        <v>136</v>
      </c>
      <c r="C58" s="280"/>
      <c r="D58" s="280"/>
      <c r="E58" s="280"/>
      <c r="F58" s="280"/>
      <c r="G58" s="280"/>
      <c r="H58" s="280"/>
      <c r="I58" s="280"/>
      <c r="J58" s="118" t="s">
        <v>742</v>
      </c>
    </row>
    <row r="59" spans="1:10" x14ac:dyDescent="0.25">
      <c r="A59" s="107" t="s">
        <v>137</v>
      </c>
      <c r="B59" s="280" t="s">
        <v>753</v>
      </c>
      <c r="C59" s="280"/>
      <c r="D59" s="280"/>
      <c r="E59" s="280"/>
      <c r="F59" s="280"/>
      <c r="G59" s="280"/>
      <c r="H59" s="280"/>
      <c r="J59" s="118" t="s">
        <v>752</v>
      </c>
    </row>
    <row r="60" spans="1:10" x14ac:dyDescent="0.25">
      <c r="A60" s="107" t="s">
        <v>138</v>
      </c>
      <c r="B60" s="45" t="s">
        <v>139</v>
      </c>
      <c r="E60" s="55"/>
      <c r="H60" s="52">
        <f>+Testing!C2</f>
        <v>1757755.35</v>
      </c>
    </row>
    <row r="62" spans="1:10" ht="18" customHeight="1" x14ac:dyDescent="0.25">
      <c r="A62" s="7" t="s">
        <v>140</v>
      </c>
    </row>
    <row r="63" spans="1:10" ht="6" customHeight="1" x14ac:dyDescent="0.25">
      <c r="B63" s="55"/>
      <c r="E63" s="55"/>
      <c r="J63" s="293" t="s">
        <v>711</v>
      </c>
    </row>
    <row r="64" spans="1:10" ht="14.45" customHeight="1" x14ac:dyDescent="0.25">
      <c r="A64" s="107" t="s">
        <v>141</v>
      </c>
      <c r="B64" s="45" t="s">
        <v>142</v>
      </c>
      <c r="H64" s="52">
        <f>SUM(Testing!J1:J2)</f>
        <v>8583.1700000000128</v>
      </c>
      <c r="J64" s="293"/>
    </row>
    <row r="65" spans="1:10" ht="14.45" customHeight="1" x14ac:dyDescent="0.25">
      <c r="A65" s="107"/>
      <c r="B65" s="107" t="s">
        <v>143</v>
      </c>
      <c r="C65" s="45" t="s">
        <v>144</v>
      </c>
      <c r="H65" s="52">
        <f>SUM(Testing!K1:K2)</f>
        <v>13304.320000000007</v>
      </c>
      <c r="I65" s="125"/>
      <c r="J65" s="293"/>
    </row>
    <row r="66" spans="1:10" ht="14.45" customHeight="1" x14ac:dyDescent="0.25">
      <c r="A66" s="107"/>
      <c r="B66" s="126" t="s">
        <v>145</v>
      </c>
      <c r="C66" s="127" t="s">
        <v>146</v>
      </c>
      <c r="D66" s="127"/>
      <c r="E66" s="127"/>
      <c r="F66" s="127"/>
      <c r="G66" s="127"/>
      <c r="H66" s="128">
        <f>+H64-H65</f>
        <v>-4721.1499999999942</v>
      </c>
      <c r="I66" s="125"/>
      <c r="J66" s="293"/>
    </row>
    <row r="67" spans="1:10" x14ac:dyDescent="0.25">
      <c r="B67" s="107" t="s">
        <v>147</v>
      </c>
      <c r="C67" s="45" t="s">
        <v>148</v>
      </c>
      <c r="H67" s="52">
        <f>+Testing!J1-Testing!K1</f>
        <v>0</v>
      </c>
    </row>
    <row r="68" spans="1:10" x14ac:dyDescent="0.25">
      <c r="B68" s="107" t="s">
        <v>149</v>
      </c>
      <c r="C68" s="45" t="s">
        <v>150</v>
      </c>
      <c r="D68" s="55"/>
      <c r="E68" s="55"/>
      <c r="F68" s="55"/>
      <c r="G68" s="55"/>
      <c r="H68" s="129">
        <f>+Testing!J2-Testing!K2</f>
        <v>-4721.1499999999942</v>
      </c>
      <c r="I68" s="130">
        <f>+H66-SUM(H67:H68)</f>
        <v>0</v>
      </c>
    </row>
    <row r="69" spans="1:10" ht="3" customHeight="1" x14ac:dyDescent="0.25">
      <c r="B69" s="107"/>
      <c r="D69" s="55"/>
      <c r="E69" s="55"/>
      <c r="F69" s="55"/>
      <c r="G69" s="55"/>
      <c r="H69" s="129"/>
      <c r="I69" s="130"/>
      <c r="J69" s="131"/>
    </row>
    <row r="70" spans="1:10" ht="17.25" x14ac:dyDescent="0.25">
      <c r="A70" s="107" t="s">
        <v>151</v>
      </c>
      <c r="B70" s="45" t="s">
        <v>152</v>
      </c>
      <c r="H70" s="132">
        <f>SUM(H71:H72)</f>
        <v>1</v>
      </c>
    </row>
    <row r="71" spans="1:10" ht="14.45" customHeight="1" x14ac:dyDescent="0.25">
      <c r="A71" s="107"/>
      <c r="B71" s="107" t="s">
        <v>153</v>
      </c>
      <c r="C71" s="45" t="s">
        <v>148</v>
      </c>
      <c r="H71" s="45">
        <f>COUNTIF(Testing!J4:J1500,"&gt;0")-COUNTIF(Testing!K4:K1500,"&gt;0")</f>
        <v>0</v>
      </c>
      <c r="J71" s="285" t="s">
        <v>154</v>
      </c>
    </row>
    <row r="72" spans="1:10" x14ac:dyDescent="0.25">
      <c r="A72" s="107"/>
      <c r="B72" s="107" t="s">
        <v>155</v>
      </c>
      <c r="C72" s="45" t="s">
        <v>150</v>
      </c>
      <c r="H72" s="45">
        <f>COUNTIF(Testing!J4:J1500,"&lt;0")-COUNTIF(Testing!K4:K1500,"&lt;0")</f>
        <v>1</v>
      </c>
      <c r="J72" s="285"/>
    </row>
    <row r="73" spans="1:10" x14ac:dyDescent="0.25">
      <c r="B73" s="107"/>
      <c r="D73" s="55"/>
      <c r="E73" s="55"/>
      <c r="F73" s="55"/>
      <c r="G73" s="55"/>
      <c r="H73" s="129"/>
      <c r="I73" s="130"/>
      <c r="J73" s="285"/>
    </row>
    <row r="74" spans="1:10" ht="17.25" x14ac:dyDescent="0.25">
      <c r="A74" s="107" t="s">
        <v>156</v>
      </c>
      <c r="B74" s="45" t="s">
        <v>157</v>
      </c>
      <c r="H74" s="133">
        <f>IFERROR(+H66/H70,)</f>
        <v>-4721.1499999999942</v>
      </c>
      <c r="J74" s="134"/>
    </row>
    <row r="75" spans="1:10" x14ac:dyDescent="0.25">
      <c r="A75" s="107"/>
      <c r="B75" s="107" t="s">
        <v>158</v>
      </c>
      <c r="C75" s="45" t="s">
        <v>148</v>
      </c>
      <c r="H75" s="52">
        <f>IFERROR(+H67/H71,)</f>
        <v>0</v>
      </c>
      <c r="J75" s="118" t="s">
        <v>159</v>
      </c>
    </row>
    <row r="76" spans="1:10" x14ac:dyDescent="0.25">
      <c r="A76" s="107"/>
      <c r="B76" s="107" t="s">
        <v>160</v>
      </c>
      <c r="C76" s="45" t="s">
        <v>150</v>
      </c>
      <c r="H76" s="52">
        <f>IFERROR(+H68/H72,)</f>
        <v>-4721.1499999999942</v>
      </c>
      <c r="J76" s="118" t="s">
        <v>159</v>
      </c>
    </row>
    <row r="78" spans="1:10" ht="18.75" x14ac:dyDescent="0.25">
      <c r="A78" s="7" t="s">
        <v>161</v>
      </c>
    </row>
    <row r="79" spans="1:10" ht="6" customHeight="1" x14ac:dyDescent="0.25">
      <c r="B79" s="55"/>
      <c r="E79" s="55"/>
    </row>
    <row r="80" spans="1:10" ht="17.25" x14ac:dyDescent="0.25">
      <c r="A80" s="107" t="s">
        <v>162</v>
      </c>
      <c r="B80" s="45" t="s">
        <v>163</v>
      </c>
      <c r="H80" s="135">
        <f>SUM(H81:H82)</f>
        <v>-4340.0399999999936</v>
      </c>
    </row>
    <row r="81" spans="1:10" x14ac:dyDescent="0.25">
      <c r="A81" s="107"/>
      <c r="B81" s="107" t="s">
        <v>164</v>
      </c>
      <c r="C81" s="45" t="s">
        <v>148</v>
      </c>
      <c r="H81" s="136">
        <f>+Testing!L1</f>
        <v>0</v>
      </c>
    </row>
    <row r="82" spans="1:10" x14ac:dyDescent="0.25">
      <c r="A82" s="107"/>
      <c r="B82" s="107" t="s">
        <v>165</v>
      </c>
      <c r="C82" s="45" t="s">
        <v>150</v>
      </c>
      <c r="H82" s="136">
        <f>+Testing!L2</f>
        <v>-4340.0399999999936</v>
      </c>
    </row>
    <row r="83" spans="1:10" ht="3" customHeight="1" x14ac:dyDescent="0.25">
      <c r="B83" s="107"/>
      <c r="D83" s="55"/>
      <c r="E83" s="55"/>
      <c r="F83" s="55"/>
      <c r="G83" s="55"/>
      <c r="H83" s="129"/>
      <c r="I83" s="130"/>
    </row>
    <row r="84" spans="1:10" ht="17.25" x14ac:dyDescent="0.25">
      <c r="A84" s="107" t="s">
        <v>166</v>
      </c>
      <c r="B84" s="45" t="s">
        <v>152</v>
      </c>
      <c r="H84" s="132">
        <f>SUM(H85:H86)</f>
        <v>2</v>
      </c>
    </row>
    <row r="85" spans="1:10" ht="14.45" customHeight="1" x14ac:dyDescent="0.25">
      <c r="A85" s="107"/>
      <c r="B85" s="107" t="s">
        <v>167</v>
      </c>
      <c r="C85" s="45" t="s">
        <v>148</v>
      </c>
      <c r="H85" s="45">
        <f>COUNTIF(Testing!L4:L1500,"&gt;0")</f>
        <v>0</v>
      </c>
      <c r="J85" s="285" t="s">
        <v>154</v>
      </c>
    </row>
    <row r="86" spans="1:10" x14ac:dyDescent="0.25">
      <c r="A86" s="107"/>
      <c r="B86" s="107" t="s">
        <v>168</v>
      </c>
      <c r="C86" s="45" t="s">
        <v>150</v>
      </c>
      <c r="H86" s="45">
        <f>COUNTIF(Testing!L4:L1500,"&lt;0")</f>
        <v>2</v>
      </c>
      <c r="J86" s="285"/>
    </row>
    <row r="87" spans="1:10" x14ac:dyDescent="0.25">
      <c r="B87" s="107"/>
      <c r="D87" s="55"/>
      <c r="E87" s="55"/>
      <c r="F87" s="55"/>
      <c r="G87" s="55"/>
      <c r="H87" s="129"/>
      <c r="I87" s="130"/>
      <c r="J87" s="285"/>
    </row>
    <row r="88" spans="1:10" ht="17.25" x14ac:dyDescent="0.25">
      <c r="A88" s="107" t="s">
        <v>169</v>
      </c>
      <c r="B88" s="45" t="s">
        <v>170</v>
      </c>
      <c r="H88" s="133">
        <f>IFERROR(+H80/H84,)</f>
        <v>-2170.0199999999968</v>
      </c>
      <c r="J88" s="137"/>
    </row>
    <row r="89" spans="1:10" x14ac:dyDescent="0.25">
      <c r="B89" s="107" t="s">
        <v>171</v>
      </c>
      <c r="C89" s="45" t="s">
        <v>148</v>
      </c>
      <c r="H89" s="52">
        <f>IFERROR(+H81/H85,)</f>
        <v>0</v>
      </c>
    </row>
    <row r="90" spans="1:10" x14ac:dyDescent="0.25">
      <c r="A90" s="107"/>
      <c r="B90" s="107" t="s">
        <v>172</v>
      </c>
      <c r="C90" s="45" t="s">
        <v>150</v>
      </c>
      <c r="H90" s="52">
        <f>IFERROR(+H82/H86,)</f>
        <v>-2170.0199999999968</v>
      </c>
    </row>
    <row r="92" spans="1:10" ht="18.75" x14ac:dyDescent="0.25">
      <c r="A92" s="7" t="s">
        <v>755</v>
      </c>
    </row>
    <row r="93" spans="1:10" ht="6" customHeight="1" x14ac:dyDescent="0.25">
      <c r="B93" s="55"/>
      <c r="E93" s="55"/>
    </row>
    <row r="94" spans="1:10" x14ac:dyDescent="0.25">
      <c r="A94" s="107" t="s">
        <v>173</v>
      </c>
      <c r="B94" s="45" t="s">
        <v>174</v>
      </c>
      <c r="H94" s="109">
        <f>+H81/H60*H47</f>
        <v>0</v>
      </c>
    </row>
    <row r="95" spans="1:10" x14ac:dyDescent="0.25">
      <c r="A95" s="107" t="s">
        <v>175</v>
      </c>
      <c r="B95" s="45" t="s">
        <v>176</v>
      </c>
      <c r="H95" s="109">
        <f>+H82/H60*H47</f>
        <v>-10492.158133011842</v>
      </c>
    </row>
    <row r="96" spans="1:10" x14ac:dyDescent="0.25">
      <c r="A96" s="107" t="s">
        <v>177</v>
      </c>
      <c r="B96" s="45" t="s">
        <v>178</v>
      </c>
      <c r="H96" s="109">
        <f>H64</f>
        <v>8583.1700000000128</v>
      </c>
    </row>
    <row r="97" spans="1:10" ht="15.75" thickBot="1" x14ac:dyDescent="0.3">
      <c r="A97" s="138" t="s">
        <v>179</v>
      </c>
      <c r="B97" s="139" t="s">
        <v>180</v>
      </c>
      <c r="C97" s="139"/>
      <c r="D97" s="139"/>
      <c r="E97" s="139"/>
      <c r="F97" s="139"/>
      <c r="G97" s="139"/>
      <c r="H97" s="140">
        <f>SUM(H94:H96)</f>
        <v>-1908.9881330118296</v>
      </c>
      <c r="J97" s="141" t="s">
        <v>756</v>
      </c>
    </row>
    <row r="98" spans="1:10" x14ac:dyDescent="0.25">
      <c r="G98" s="142" t="s">
        <v>181</v>
      </c>
      <c r="H98" s="143">
        <f>+ABS(H97)/H26</f>
        <v>2.1210979255686997E-2</v>
      </c>
    </row>
    <row r="100" spans="1:10" ht="18.75" x14ac:dyDescent="0.25">
      <c r="A100" s="7" t="s">
        <v>182</v>
      </c>
    </row>
    <row r="101" spans="1:10" ht="6" customHeight="1" thickBot="1" x14ac:dyDescent="0.3">
      <c r="B101" s="55"/>
      <c r="E101" s="55"/>
    </row>
    <row r="102" spans="1:10" x14ac:dyDescent="0.25">
      <c r="A102" s="144" t="s">
        <v>183</v>
      </c>
      <c r="B102" s="289" t="s">
        <v>184</v>
      </c>
      <c r="C102" s="289"/>
      <c r="D102" s="289"/>
      <c r="E102" s="289"/>
      <c r="F102" s="289"/>
      <c r="G102" s="289"/>
      <c r="H102" s="77" t="s">
        <v>185</v>
      </c>
    </row>
    <row r="103" spans="1:10" ht="31.9" customHeight="1" x14ac:dyDescent="0.25">
      <c r="A103" s="145" t="s">
        <v>186</v>
      </c>
      <c r="B103" s="260" t="s">
        <v>187</v>
      </c>
      <c r="C103" s="260"/>
      <c r="D103" s="260"/>
      <c r="E103" s="260"/>
      <c r="F103" s="260"/>
      <c r="G103" s="260"/>
      <c r="H103" s="292"/>
    </row>
    <row r="104" spans="1:10" ht="50.45" customHeight="1" x14ac:dyDescent="0.25">
      <c r="A104" s="146"/>
      <c r="B104" s="290"/>
      <c r="C104" s="290"/>
      <c r="D104" s="290"/>
      <c r="E104" s="290"/>
      <c r="F104" s="290"/>
      <c r="G104" s="290"/>
      <c r="H104" s="291"/>
    </row>
    <row r="105" spans="1:10" x14ac:dyDescent="0.25">
      <c r="A105" s="145" t="s">
        <v>188</v>
      </c>
      <c r="B105" s="260" t="s">
        <v>189</v>
      </c>
      <c r="C105" s="260"/>
      <c r="D105" s="260"/>
      <c r="E105" s="260"/>
      <c r="F105" s="260"/>
      <c r="G105" s="260"/>
      <c r="H105" s="147"/>
    </row>
    <row r="106" spans="1:10" ht="50.45" customHeight="1" thickBot="1" x14ac:dyDescent="0.3">
      <c r="A106" s="148"/>
      <c r="B106" s="286" t="str">
        <f>+'Key items'!H26</f>
        <v>Assurance raisonnable obtenue.</v>
      </c>
      <c r="C106" s="286"/>
      <c r="D106" s="286"/>
      <c r="E106" s="286"/>
      <c r="F106" s="286"/>
      <c r="G106" s="286"/>
      <c r="H106" s="287"/>
    </row>
  </sheetData>
  <mergeCells count="16">
    <mergeCell ref="C2:D2"/>
    <mergeCell ref="J27:J28"/>
    <mergeCell ref="B59:H59"/>
    <mergeCell ref="B58:I58"/>
    <mergeCell ref="B57:G57"/>
    <mergeCell ref="B44:I44"/>
    <mergeCell ref="J1:J2"/>
    <mergeCell ref="J71:J73"/>
    <mergeCell ref="J85:J87"/>
    <mergeCell ref="B106:H106"/>
    <mergeCell ref="D14:H14"/>
    <mergeCell ref="B102:G102"/>
    <mergeCell ref="B104:H104"/>
    <mergeCell ref="B105:G105"/>
    <mergeCell ref="B103:H103"/>
    <mergeCell ref="J63:J66"/>
  </mergeCells>
  <phoneticPr fontId="6" type="noConversion"/>
  <conditionalFormatting sqref="H98">
    <cfRule type="cellIs" dxfId="32" priority="7" operator="greaterThan">
      <formula>1</formula>
    </cfRule>
  </conditionalFormatting>
  <conditionalFormatting sqref="H64:H72 H74:H82 H84:H86 H88:H97">
    <cfRule type="cellIs" dxfId="31" priority="6" operator="lessThan">
      <formula>0</formula>
    </cfRule>
  </conditionalFormatting>
  <conditionalFormatting sqref="H102">
    <cfRule type="containsText" dxfId="30" priority="5" operator="containsText" text="Nee">
      <formula>NOT(ISERROR(SEARCH("Nee",H102)))</formula>
    </cfRule>
  </conditionalFormatting>
  <conditionalFormatting sqref="H73">
    <cfRule type="cellIs" dxfId="29" priority="3" operator="lessThan">
      <formula>0</formula>
    </cfRule>
  </conditionalFormatting>
  <conditionalFormatting sqref="H83">
    <cfRule type="cellIs" dxfId="28" priority="2" operator="lessThan">
      <formula>0</formula>
    </cfRule>
  </conditionalFormatting>
  <conditionalFormatting sqref="H87">
    <cfRule type="cellIs" dxfId="27" priority="1" operator="lessThan">
      <formula>0</formula>
    </cfRule>
  </conditionalFormatting>
  <dataValidations count="2">
    <dataValidation type="list" allowBlank="1" showInputMessage="1" showErrorMessage="1" sqref="H12" xr:uid="{90CA0EEF-6408-46A8-AB87-DAE49E34C492}">
      <formula1>"Exactitude,Existence,Cut-off,Évaluation"</formula1>
    </dataValidation>
    <dataValidation type="list" allowBlank="1" showInputMessage="1" showErrorMessage="1" sqref="H102" xr:uid="{BA73ED81-0579-42CA-9702-5BB42EB47FF7}">
      <formula1>"Oui,Non"</formula1>
    </dataValidation>
  </dataValidations>
  <hyperlinks>
    <hyperlink ref="J27" location="'Confidence Factors'!A1" display=" (zie tabblad &quot;Confidence level&quot;)" xr:uid="{4C5DAF9D-88AE-4B86-A677-67C4E3D55E99}"/>
    <hyperlink ref="J18" location="'Population'!A1" display="Naar tabblad &quot;Populatie&quot;" xr:uid="{26CC692E-F7F1-4705-8A11-DE231FB70E5A}"/>
    <hyperlink ref="J45" location="Sampling!A1" display="Vers l’onglet « Sampling »" xr:uid="{1B483E68-1F55-4541-8189-E1D1EC285825}"/>
    <hyperlink ref="I56" location="Sampling!J3" display="Lien" xr:uid="{317A5443-697C-41FA-A38A-2887C99795DA}"/>
    <hyperlink ref="J26" location="'Erreur tolérable'!A1" display="Voir la feuille de saisie dans l’onglet « Erreur tolérable »" xr:uid="{86E54DBE-E6D3-466B-BBE3-A49F13B83614}"/>
    <hyperlink ref="J57" location="'Sondages'!E1" display="Naar tabblad &quot;Sampling&quot;" xr:uid="{A356594E-F308-4D8D-B891-DA6C9A8D32B6}"/>
    <hyperlink ref="J58" location="'Resterende items'!A1" display="Naar tabblad &quot;Resterende items&quot;" xr:uid="{72F61D0E-35A7-4227-8E70-95BFB0B07D3F}"/>
    <hyperlink ref="J59" location="Testing!F1" display="Vers l’onglet « Testing »" xr:uid="{5B3C1D49-5737-475F-B551-03F9322EEE51}"/>
    <hyperlink ref="J75" location="'Tests'!K3" display="Zie verantwoording in tabblad &quot;Testing&quot;" xr:uid="{D79C7FA5-22B5-432E-AFC0-6A1C4D70C65D}"/>
    <hyperlink ref="J76" location="'Tests'!K3" display="Zie verantwoording in tabblad &quot;Testing&quot;" xr:uid="{0E079262-D61A-4A13-A20B-612D576A7D86}"/>
    <hyperlink ref="J27:J28" location="'Facteur de confiance'!A1" display="Complétez les données dans l’onglet « Facteur de confiance »" xr:uid="{44154415-FBD3-4213-9088-80F54E842C9E}"/>
    <hyperlink ref="J35" location="'Key items'!A1" display="Naar tabblad &quot;Key items&quot;" xr:uid="{72CCB2D7-CC1B-4DA1-B11B-95BD8BC58E1D}"/>
    <hyperlink ref="J33" location="'Population'!F1" display="Naar tabblad &quot;Populatie&quot;" xr:uid="{B3E7E0CA-C041-4882-9766-5F71482B2BE6}"/>
    <hyperlink ref="J32" location="'Key items'!E4" display="Vers l'onglet « Key items »" xr:uid="{B6EDF562-2EEA-4BAF-B3B7-A6BB57D6CD44}"/>
    <hyperlink ref="J44" location="'Population'!F1" display="Naar tabblad &quot;Populatie&quot;" xr:uid="{5BB2DD39-0BD8-4A9B-85C4-35A809F190D8}"/>
  </hyperlinks>
  <printOptions horizontalCentered="1"/>
  <pageMargins left="0.39370078740157483" right="0.39370078740157483" top="0.74803149606299213" bottom="0.74803149606299213" header="0.31496062992125984" footer="0.31496062992125984"/>
  <pageSetup paperSize="9" scale="80" orientation="portrait" r:id="rId1"/>
  <headerFooter>
    <oddFooter>&amp;L&amp;F-&amp;A&amp;RPage &amp;P/&amp;N - &amp;D</oddFooter>
  </headerFooter>
  <rowBreaks count="1" manualBreakCount="1">
    <brk id="50" max="16383" man="1"/>
  </rowBreaks>
  <ignoredErrors>
    <ignoredError sqref="H68 B106" unlockedFormula="1"/>
    <ignoredError sqref="H97:H98"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955DA-7FF3-4DB2-A816-908B3E16BA87}">
  <sheetPr codeName="Sheet4"/>
  <dimension ref="A1:L1001"/>
  <sheetViews>
    <sheetView showGridLines="0" zoomScale="80" zoomScaleNormal="80" workbookViewId="0">
      <pane ySplit="1" topLeftCell="A2" activePane="bottomLeft" state="frozen"/>
      <selection pane="bottomLeft" activeCell="E17" sqref="E17"/>
    </sheetView>
  </sheetViews>
  <sheetFormatPr baseColWidth="10" defaultColWidth="8.85546875" defaultRowHeight="15" x14ac:dyDescent="0.25"/>
  <cols>
    <col min="1" max="1" width="21.85546875" style="37" customWidth="1"/>
    <col min="2" max="2" width="55.5703125" style="38" customWidth="1"/>
    <col min="3" max="3" width="13.7109375" style="39" customWidth="1"/>
    <col min="4" max="4" width="16.42578125" style="36" customWidth="1"/>
    <col min="5" max="5" width="8.85546875" style="36"/>
    <col min="6" max="6" width="5.7109375" style="78" customWidth="1"/>
    <col min="7" max="7" width="14.28515625" style="39" customWidth="1"/>
    <col min="8" max="8" width="14.85546875" style="36" customWidth="1"/>
    <col min="9" max="9" width="26" style="36" bestFit="1" customWidth="1"/>
    <col min="10" max="11" width="8.85546875" style="36"/>
    <col min="12" max="12" width="19.85546875" style="36" bestFit="1" customWidth="1"/>
    <col min="13" max="16384" width="8.85546875" style="36"/>
  </cols>
  <sheetData>
    <row r="1" spans="1:12" customFormat="1" ht="37.9" customHeight="1" x14ac:dyDescent="0.25">
      <c r="A1" s="32" t="s">
        <v>758</v>
      </c>
      <c r="B1" s="33" t="s">
        <v>39</v>
      </c>
      <c r="C1" s="34" t="s">
        <v>190</v>
      </c>
      <c r="D1" s="48">
        <f>SUM(C:C)</f>
        <v>4439995.5500000017</v>
      </c>
      <c r="F1" s="297" t="s">
        <v>761</v>
      </c>
      <c r="G1" s="297"/>
      <c r="H1" s="48">
        <f>SUM(G:G)</f>
        <v>190576.86000000007</v>
      </c>
      <c r="I1" s="82" t="s">
        <v>757</v>
      </c>
      <c r="L1" s="87" t="s">
        <v>736</v>
      </c>
    </row>
    <row r="2" spans="1:12" x14ac:dyDescent="0.25">
      <c r="A2" s="37">
        <v>2101001</v>
      </c>
      <c r="B2" s="38" t="s">
        <v>191</v>
      </c>
      <c r="C2" s="39">
        <v>-5462.86</v>
      </c>
      <c r="F2" s="78" t="s">
        <v>784</v>
      </c>
      <c r="G2" s="39">
        <f>IF(F2="X",C2,)</f>
        <v>-5462.86</v>
      </c>
    </row>
    <row r="3" spans="1:12" x14ac:dyDescent="0.25">
      <c r="A3" s="37">
        <v>2101002</v>
      </c>
      <c r="B3" s="38" t="s">
        <v>192</v>
      </c>
      <c r="C3" s="39">
        <v>-14250</v>
      </c>
      <c r="F3" s="78" t="s">
        <v>784</v>
      </c>
      <c r="G3" s="39">
        <f>IF(F3="X",C3,)</f>
        <v>-14250</v>
      </c>
    </row>
    <row r="4" spans="1:12" x14ac:dyDescent="0.25">
      <c r="A4" s="37">
        <v>2101008</v>
      </c>
      <c r="B4" s="38" t="s">
        <v>193</v>
      </c>
      <c r="C4" s="39">
        <v>2000</v>
      </c>
      <c r="G4" s="39">
        <f t="shared" ref="G4:G67" si="0">IF(F4="X",C4,)</f>
        <v>0</v>
      </c>
    </row>
    <row r="5" spans="1:12" x14ac:dyDescent="0.25">
      <c r="A5" s="37">
        <v>2101009</v>
      </c>
      <c r="B5" s="38" t="s">
        <v>194</v>
      </c>
      <c r="C5" s="39">
        <v>3500</v>
      </c>
      <c r="G5" s="39">
        <f t="shared" si="0"/>
        <v>0</v>
      </c>
    </row>
    <row r="6" spans="1:12" x14ac:dyDescent="0.25">
      <c r="A6" s="37">
        <v>2101021</v>
      </c>
      <c r="B6" s="38" t="s">
        <v>195</v>
      </c>
      <c r="C6" s="39">
        <v>353.72</v>
      </c>
      <c r="G6" s="39">
        <f t="shared" si="0"/>
        <v>0</v>
      </c>
    </row>
    <row r="7" spans="1:12" x14ac:dyDescent="0.25">
      <c r="A7" s="37">
        <v>2101022</v>
      </c>
      <c r="B7" s="38" t="s">
        <v>196</v>
      </c>
      <c r="C7" s="39">
        <v>6308.51</v>
      </c>
      <c r="G7" s="39">
        <f t="shared" si="0"/>
        <v>0</v>
      </c>
    </row>
    <row r="8" spans="1:12" x14ac:dyDescent="0.25">
      <c r="A8" s="37">
        <v>2101023</v>
      </c>
      <c r="B8" s="38" t="s">
        <v>197</v>
      </c>
      <c r="C8" s="39">
        <v>2160</v>
      </c>
      <c r="G8" s="39">
        <f t="shared" si="0"/>
        <v>0</v>
      </c>
    </row>
    <row r="9" spans="1:12" x14ac:dyDescent="0.25">
      <c r="A9" s="37">
        <v>2101024</v>
      </c>
      <c r="B9" s="38" t="s">
        <v>198</v>
      </c>
      <c r="C9" s="39">
        <v>540</v>
      </c>
      <c r="G9" s="39">
        <f t="shared" si="0"/>
        <v>0</v>
      </c>
    </row>
    <row r="10" spans="1:12" x14ac:dyDescent="0.25">
      <c r="A10" s="37">
        <v>2101030</v>
      </c>
      <c r="B10" s="38" t="s">
        <v>199</v>
      </c>
      <c r="C10" s="39">
        <v>11036.4</v>
      </c>
      <c r="G10" s="39">
        <f t="shared" si="0"/>
        <v>0</v>
      </c>
    </row>
    <row r="11" spans="1:12" x14ac:dyDescent="0.25">
      <c r="A11" s="37">
        <v>2101032</v>
      </c>
      <c r="B11" s="38" t="s">
        <v>200</v>
      </c>
      <c r="C11" s="39">
        <v>733.44</v>
      </c>
      <c r="G11" s="39">
        <f t="shared" si="0"/>
        <v>0</v>
      </c>
    </row>
    <row r="12" spans="1:12" x14ac:dyDescent="0.25">
      <c r="A12" s="37">
        <v>2101033</v>
      </c>
      <c r="B12" s="38" t="s">
        <v>201</v>
      </c>
      <c r="C12" s="39">
        <v>30000</v>
      </c>
      <c r="G12" s="39">
        <f t="shared" si="0"/>
        <v>0</v>
      </c>
    </row>
    <row r="13" spans="1:12" x14ac:dyDescent="0.25">
      <c r="A13" s="37">
        <v>2101034</v>
      </c>
      <c r="B13" s="38" t="s">
        <v>202</v>
      </c>
      <c r="C13" s="39">
        <v>210.6</v>
      </c>
      <c r="G13" s="39">
        <f t="shared" si="0"/>
        <v>0</v>
      </c>
    </row>
    <row r="14" spans="1:12" x14ac:dyDescent="0.25">
      <c r="A14" s="37">
        <v>2101034</v>
      </c>
      <c r="B14" s="38" t="s">
        <v>203</v>
      </c>
      <c r="C14" s="39">
        <v>193.56</v>
      </c>
      <c r="G14" s="39">
        <f t="shared" si="0"/>
        <v>0</v>
      </c>
    </row>
    <row r="15" spans="1:12" x14ac:dyDescent="0.25">
      <c r="A15" s="37">
        <v>2101036</v>
      </c>
      <c r="B15" s="38" t="s">
        <v>204</v>
      </c>
      <c r="C15" s="39">
        <v>175</v>
      </c>
      <c r="G15" s="39">
        <f t="shared" si="0"/>
        <v>0</v>
      </c>
    </row>
    <row r="16" spans="1:12" x14ac:dyDescent="0.25">
      <c r="A16" s="37">
        <v>2101039</v>
      </c>
      <c r="B16" s="38" t="s">
        <v>205</v>
      </c>
      <c r="C16" s="39">
        <v>175</v>
      </c>
      <c r="G16" s="39">
        <f t="shared" si="0"/>
        <v>0</v>
      </c>
    </row>
    <row r="17" spans="1:7" x14ac:dyDescent="0.25">
      <c r="A17" s="37">
        <v>2101042</v>
      </c>
      <c r="B17" s="38" t="s">
        <v>206</v>
      </c>
      <c r="C17" s="39">
        <v>20616.66</v>
      </c>
      <c r="G17" s="39">
        <f t="shared" si="0"/>
        <v>0</v>
      </c>
    </row>
    <row r="18" spans="1:7" x14ac:dyDescent="0.25">
      <c r="A18" s="37">
        <v>2101046</v>
      </c>
      <c r="B18" s="38" t="s">
        <v>207</v>
      </c>
      <c r="C18" s="39">
        <v>122.99</v>
      </c>
      <c r="G18" s="39">
        <f t="shared" si="0"/>
        <v>0</v>
      </c>
    </row>
    <row r="19" spans="1:7" x14ac:dyDescent="0.25">
      <c r="A19" s="37">
        <v>2101047</v>
      </c>
      <c r="B19" s="38" t="s">
        <v>208</v>
      </c>
      <c r="C19" s="39">
        <v>4288</v>
      </c>
      <c r="G19" s="39">
        <f t="shared" si="0"/>
        <v>0</v>
      </c>
    </row>
    <row r="20" spans="1:7" x14ac:dyDescent="0.25">
      <c r="A20" s="37">
        <v>2101050</v>
      </c>
      <c r="B20" s="38" t="s">
        <v>209</v>
      </c>
      <c r="C20" s="39">
        <v>1387</v>
      </c>
      <c r="G20" s="39">
        <f t="shared" si="0"/>
        <v>0</v>
      </c>
    </row>
    <row r="21" spans="1:7" x14ac:dyDescent="0.25">
      <c r="A21" s="37">
        <v>2101051</v>
      </c>
      <c r="B21" s="38" t="s">
        <v>210</v>
      </c>
      <c r="C21" s="39">
        <v>26396.82</v>
      </c>
      <c r="G21" s="39">
        <f t="shared" si="0"/>
        <v>0</v>
      </c>
    </row>
    <row r="22" spans="1:7" x14ac:dyDescent="0.25">
      <c r="A22" s="37">
        <v>2101052</v>
      </c>
      <c r="B22" s="38" t="s">
        <v>211</v>
      </c>
      <c r="C22" s="39">
        <v>931.42</v>
      </c>
      <c r="G22" s="39">
        <f t="shared" si="0"/>
        <v>0</v>
      </c>
    </row>
    <row r="23" spans="1:7" x14ac:dyDescent="0.25">
      <c r="A23" s="37">
        <v>2101053</v>
      </c>
      <c r="B23" s="38" t="s">
        <v>212</v>
      </c>
      <c r="C23" s="39">
        <v>321.49</v>
      </c>
      <c r="G23" s="39">
        <f t="shared" si="0"/>
        <v>0</v>
      </c>
    </row>
    <row r="24" spans="1:7" x14ac:dyDescent="0.25">
      <c r="A24" s="37">
        <v>2101073</v>
      </c>
      <c r="B24" s="38" t="s">
        <v>213</v>
      </c>
      <c r="C24" s="39">
        <v>650.20000000000005</v>
      </c>
      <c r="G24" s="39">
        <f t="shared" si="0"/>
        <v>0</v>
      </c>
    </row>
    <row r="25" spans="1:7" x14ac:dyDescent="0.25">
      <c r="A25" s="37">
        <v>2101075</v>
      </c>
      <c r="B25" s="38" t="s">
        <v>214</v>
      </c>
      <c r="C25" s="39">
        <v>381.35</v>
      </c>
      <c r="G25" s="39">
        <f t="shared" si="0"/>
        <v>0</v>
      </c>
    </row>
    <row r="26" spans="1:7" x14ac:dyDescent="0.25">
      <c r="A26" s="37">
        <v>2101083</v>
      </c>
      <c r="B26" s="38" t="s">
        <v>215</v>
      </c>
      <c r="C26" s="39">
        <v>9375</v>
      </c>
      <c r="G26" s="39">
        <f t="shared" si="0"/>
        <v>0</v>
      </c>
    </row>
    <row r="27" spans="1:7" x14ac:dyDescent="0.25">
      <c r="A27" s="37">
        <v>2101084</v>
      </c>
      <c r="B27" s="38" t="s">
        <v>216</v>
      </c>
      <c r="C27" s="39">
        <v>1360</v>
      </c>
      <c r="G27" s="39">
        <f t="shared" si="0"/>
        <v>0</v>
      </c>
    </row>
    <row r="28" spans="1:7" x14ac:dyDescent="0.25">
      <c r="A28" s="37">
        <v>2101092</v>
      </c>
      <c r="B28" s="38" t="s">
        <v>217</v>
      </c>
      <c r="C28" s="39">
        <v>3942.15</v>
      </c>
      <c r="G28" s="39">
        <f t="shared" si="0"/>
        <v>0</v>
      </c>
    </row>
    <row r="29" spans="1:7" x14ac:dyDescent="0.25">
      <c r="A29" s="37">
        <v>2101097</v>
      </c>
      <c r="B29" s="38" t="s">
        <v>218</v>
      </c>
      <c r="C29" s="39">
        <v>57</v>
      </c>
      <c r="G29" s="39">
        <f t="shared" si="0"/>
        <v>0</v>
      </c>
    </row>
    <row r="30" spans="1:7" x14ac:dyDescent="0.25">
      <c r="A30" s="37">
        <v>2101117</v>
      </c>
      <c r="B30" s="38" t="s">
        <v>219</v>
      </c>
      <c r="C30" s="39">
        <v>1119</v>
      </c>
      <c r="G30" s="39">
        <f t="shared" si="0"/>
        <v>0</v>
      </c>
    </row>
    <row r="31" spans="1:7" x14ac:dyDescent="0.25">
      <c r="A31" s="37">
        <v>2101130</v>
      </c>
      <c r="B31" s="38" t="s">
        <v>220</v>
      </c>
      <c r="C31" s="39">
        <v>37871.89</v>
      </c>
      <c r="G31" s="39">
        <f t="shared" si="0"/>
        <v>0</v>
      </c>
    </row>
    <row r="32" spans="1:7" x14ac:dyDescent="0.25">
      <c r="A32" s="37">
        <v>2101131</v>
      </c>
      <c r="B32" s="38" t="s">
        <v>221</v>
      </c>
      <c r="C32" s="39">
        <v>232.63</v>
      </c>
      <c r="G32" s="39">
        <f t="shared" si="0"/>
        <v>0</v>
      </c>
    </row>
    <row r="33" spans="1:7" x14ac:dyDescent="0.25">
      <c r="A33" s="37">
        <v>2101135</v>
      </c>
      <c r="B33" s="38" t="s">
        <v>222</v>
      </c>
      <c r="C33" s="39">
        <v>50423.34</v>
      </c>
      <c r="G33" s="39">
        <f t="shared" si="0"/>
        <v>0</v>
      </c>
    </row>
    <row r="34" spans="1:7" x14ac:dyDescent="0.25">
      <c r="A34" s="37">
        <v>2101136</v>
      </c>
      <c r="B34" s="38" t="s">
        <v>223</v>
      </c>
      <c r="C34" s="39">
        <v>7500</v>
      </c>
      <c r="G34" s="39">
        <f t="shared" si="0"/>
        <v>0</v>
      </c>
    </row>
    <row r="35" spans="1:7" x14ac:dyDescent="0.25">
      <c r="A35" s="37">
        <v>2101137</v>
      </c>
      <c r="B35" s="38" t="s">
        <v>224</v>
      </c>
      <c r="C35" s="39">
        <v>459.77</v>
      </c>
      <c r="G35" s="39">
        <f t="shared" si="0"/>
        <v>0</v>
      </c>
    </row>
    <row r="36" spans="1:7" x14ac:dyDescent="0.25">
      <c r="A36" s="37">
        <v>2101138</v>
      </c>
      <c r="B36" s="38" t="s">
        <v>225</v>
      </c>
      <c r="C36" s="39">
        <v>27000</v>
      </c>
      <c r="G36" s="39">
        <f t="shared" si="0"/>
        <v>0</v>
      </c>
    </row>
    <row r="37" spans="1:7" x14ac:dyDescent="0.25">
      <c r="A37" s="37">
        <v>2101139</v>
      </c>
      <c r="B37" s="38" t="s">
        <v>226</v>
      </c>
      <c r="C37" s="39">
        <v>74245.919999999998</v>
      </c>
      <c r="G37" s="39">
        <f t="shared" si="0"/>
        <v>0</v>
      </c>
    </row>
    <row r="38" spans="1:7" x14ac:dyDescent="0.25">
      <c r="A38" s="37">
        <v>2101140</v>
      </c>
      <c r="B38" s="38" t="s">
        <v>227</v>
      </c>
      <c r="C38" s="39">
        <v>52403.5</v>
      </c>
      <c r="G38" s="39">
        <f t="shared" si="0"/>
        <v>0</v>
      </c>
    </row>
    <row r="39" spans="1:7" x14ac:dyDescent="0.25">
      <c r="A39" s="37">
        <v>2101145</v>
      </c>
      <c r="B39" s="38" t="s">
        <v>228</v>
      </c>
      <c r="C39" s="39">
        <v>194.23</v>
      </c>
      <c r="G39" s="39">
        <f t="shared" si="0"/>
        <v>0</v>
      </c>
    </row>
    <row r="40" spans="1:7" x14ac:dyDescent="0.25">
      <c r="A40" s="37">
        <v>2101146</v>
      </c>
      <c r="B40" s="38" t="s">
        <v>229</v>
      </c>
      <c r="C40" s="39">
        <v>2962.29</v>
      </c>
      <c r="G40" s="39">
        <f t="shared" si="0"/>
        <v>0</v>
      </c>
    </row>
    <row r="41" spans="1:7" x14ac:dyDescent="0.25">
      <c r="A41" s="37">
        <v>2101147</v>
      </c>
      <c r="B41" s="38" t="s">
        <v>230</v>
      </c>
      <c r="C41" s="39">
        <v>501.96</v>
      </c>
      <c r="G41" s="39">
        <f t="shared" si="0"/>
        <v>0</v>
      </c>
    </row>
    <row r="42" spans="1:7" x14ac:dyDescent="0.25">
      <c r="A42" s="37">
        <v>2101149</v>
      </c>
      <c r="B42" s="38" t="s">
        <v>231</v>
      </c>
      <c r="C42" s="39">
        <v>32038</v>
      </c>
      <c r="G42" s="39">
        <f t="shared" si="0"/>
        <v>0</v>
      </c>
    </row>
    <row r="43" spans="1:7" x14ac:dyDescent="0.25">
      <c r="A43" s="37">
        <v>2101150</v>
      </c>
      <c r="B43" s="38" t="s">
        <v>232</v>
      </c>
      <c r="C43" s="39">
        <v>52660.1</v>
      </c>
      <c r="G43" s="39">
        <f t="shared" si="0"/>
        <v>0</v>
      </c>
    </row>
    <row r="44" spans="1:7" x14ac:dyDescent="0.25">
      <c r="A44" s="37">
        <v>2101151</v>
      </c>
      <c r="B44" s="38" t="s">
        <v>233</v>
      </c>
      <c r="C44" s="39">
        <v>412.4</v>
      </c>
      <c r="G44" s="39">
        <f t="shared" si="0"/>
        <v>0</v>
      </c>
    </row>
    <row r="45" spans="1:7" x14ac:dyDescent="0.25">
      <c r="A45" s="37">
        <v>2101152</v>
      </c>
      <c r="B45" s="38" t="s">
        <v>234</v>
      </c>
      <c r="C45" s="39">
        <v>51716.44</v>
      </c>
      <c r="G45" s="39">
        <f t="shared" si="0"/>
        <v>0</v>
      </c>
    </row>
    <row r="46" spans="1:7" x14ac:dyDescent="0.25">
      <c r="A46" s="37">
        <v>2101155</v>
      </c>
      <c r="B46" s="38" t="s">
        <v>235</v>
      </c>
      <c r="C46" s="39">
        <v>250</v>
      </c>
      <c r="G46" s="39">
        <f t="shared" si="0"/>
        <v>0</v>
      </c>
    </row>
    <row r="47" spans="1:7" x14ac:dyDescent="0.25">
      <c r="A47" s="37">
        <v>2101156</v>
      </c>
      <c r="B47" s="38" t="s">
        <v>236</v>
      </c>
      <c r="C47" s="39">
        <v>79407.27</v>
      </c>
      <c r="G47" s="39">
        <f t="shared" si="0"/>
        <v>0</v>
      </c>
    </row>
    <row r="48" spans="1:7" x14ac:dyDescent="0.25">
      <c r="A48" s="37">
        <v>2101157</v>
      </c>
      <c r="B48" s="38" t="s">
        <v>237</v>
      </c>
      <c r="C48" s="39">
        <v>14250</v>
      </c>
      <c r="G48" s="39">
        <f t="shared" si="0"/>
        <v>0</v>
      </c>
    </row>
    <row r="49" spans="1:7" x14ac:dyDescent="0.25">
      <c r="A49" s="37">
        <v>2101158</v>
      </c>
      <c r="B49" s="38" t="s">
        <v>238</v>
      </c>
      <c r="C49" s="39">
        <v>1360</v>
      </c>
      <c r="G49" s="39">
        <f t="shared" si="0"/>
        <v>0</v>
      </c>
    </row>
    <row r="50" spans="1:7" x14ac:dyDescent="0.25">
      <c r="A50" s="37">
        <v>2101159</v>
      </c>
      <c r="B50" s="38" t="s">
        <v>239</v>
      </c>
      <c r="C50" s="39">
        <v>1360</v>
      </c>
      <c r="G50" s="39">
        <f t="shared" si="0"/>
        <v>0</v>
      </c>
    </row>
    <row r="51" spans="1:7" x14ac:dyDescent="0.25">
      <c r="A51" s="37">
        <v>2101160</v>
      </c>
      <c r="B51" s="38" t="s">
        <v>240</v>
      </c>
      <c r="C51" s="39">
        <v>1360</v>
      </c>
      <c r="G51" s="39">
        <f t="shared" si="0"/>
        <v>0</v>
      </c>
    </row>
    <row r="52" spans="1:7" x14ac:dyDescent="0.25">
      <c r="A52" s="37">
        <v>2101162</v>
      </c>
      <c r="B52" s="38" t="s">
        <v>241</v>
      </c>
      <c r="C52" s="39">
        <v>3500</v>
      </c>
      <c r="G52" s="39">
        <f t="shared" si="0"/>
        <v>0</v>
      </c>
    </row>
    <row r="53" spans="1:7" x14ac:dyDescent="0.25">
      <c r="A53" s="37">
        <v>2102001</v>
      </c>
      <c r="B53" s="38" t="s">
        <v>242</v>
      </c>
      <c r="C53" s="39">
        <v>900</v>
      </c>
      <c r="G53" s="39">
        <f t="shared" si="0"/>
        <v>0</v>
      </c>
    </row>
    <row r="54" spans="1:7" x14ac:dyDescent="0.25">
      <c r="A54" s="37">
        <v>2102001</v>
      </c>
      <c r="B54" s="38" t="s">
        <v>243</v>
      </c>
      <c r="C54" s="39">
        <v>-32038</v>
      </c>
      <c r="F54" s="78" t="s">
        <v>784</v>
      </c>
      <c r="G54" s="39">
        <f t="shared" si="0"/>
        <v>-32038</v>
      </c>
    </row>
    <row r="55" spans="1:7" x14ac:dyDescent="0.25">
      <c r="A55" s="37">
        <v>2102002</v>
      </c>
      <c r="B55" s="38" t="s">
        <v>244</v>
      </c>
      <c r="C55" s="39">
        <v>200</v>
      </c>
      <c r="G55" s="39">
        <f t="shared" si="0"/>
        <v>0</v>
      </c>
    </row>
    <row r="56" spans="1:7" x14ac:dyDescent="0.25">
      <c r="A56" s="37">
        <v>2102008</v>
      </c>
      <c r="B56" s="38" t="s">
        <v>245</v>
      </c>
      <c r="C56" s="39">
        <v>-30945</v>
      </c>
      <c r="F56" s="78" t="s">
        <v>784</v>
      </c>
      <c r="G56" s="39">
        <f t="shared" si="0"/>
        <v>-30945</v>
      </c>
    </row>
    <row r="57" spans="1:7" x14ac:dyDescent="0.25">
      <c r="A57" s="37">
        <v>2102009</v>
      </c>
      <c r="B57" s="38" t="s">
        <v>246</v>
      </c>
      <c r="C57" s="39">
        <v>-3747.18</v>
      </c>
      <c r="F57" s="78" t="s">
        <v>784</v>
      </c>
      <c r="G57" s="39">
        <f t="shared" si="0"/>
        <v>-3747.18</v>
      </c>
    </row>
    <row r="58" spans="1:7" x14ac:dyDescent="0.25">
      <c r="A58" s="37">
        <v>2102010</v>
      </c>
      <c r="B58" s="38" t="s">
        <v>247</v>
      </c>
      <c r="C58" s="39">
        <v>-25182.6</v>
      </c>
      <c r="F58" s="78" t="s">
        <v>784</v>
      </c>
      <c r="G58" s="39">
        <f t="shared" si="0"/>
        <v>-25182.6</v>
      </c>
    </row>
    <row r="59" spans="1:7" x14ac:dyDescent="0.25">
      <c r="A59" s="37">
        <v>2102012</v>
      </c>
      <c r="B59" s="38" t="s">
        <v>248</v>
      </c>
      <c r="C59" s="39">
        <v>-271.89999999999998</v>
      </c>
      <c r="F59" s="78" t="s">
        <v>784</v>
      </c>
      <c r="G59" s="39">
        <f t="shared" si="0"/>
        <v>-271.89999999999998</v>
      </c>
    </row>
    <row r="60" spans="1:7" x14ac:dyDescent="0.25">
      <c r="A60" s="37">
        <v>2102013</v>
      </c>
      <c r="B60" s="38" t="s">
        <v>249</v>
      </c>
      <c r="C60" s="39">
        <v>2721.6</v>
      </c>
      <c r="G60" s="39">
        <f t="shared" si="0"/>
        <v>0</v>
      </c>
    </row>
    <row r="61" spans="1:7" x14ac:dyDescent="0.25">
      <c r="A61" s="37">
        <v>2102014</v>
      </c>
      <c r="B61" s="38" t="s">
        <v>250</v>
      </c>
      <c r="C61" s="39">
        <v>2031.11</v>
      </c>
      <c r="G61" s="39">
        <f t="shared" si="0"/>
        <v>0</v>
      </c>
    </row>
    <row r="62" spans="1:7" x14ac:dyDescent="0.25">
      <c r="A62" s="37">
        <v>2102016</v>
      </c>
      <c r="B62" s="38" t="s">
        <v>251</v>
      </c>
      <c r="C62" s="39">
        <v>4000</v>
      </c>
      <c r="G62" s="39">
        <f t="shared" si="0"/>
        <v>0</v>
      </c>
    </row>
    <row r="63" spans="1:7" x14ac:dyDescent="0.25">
      <c r="A63" s="37">
        <v>2102017</v>
      </c>
      <c r="B63" s="38" t="s">
        <v>252</v>
      </c>
      <c r="C63" s="39">
        <v>5016.63</v>
      </c>
      <c r="G63" s="39">
        <f t="shared" si="0"/>
        <v>0</v>
      </c>
    </row>
    <row r="64" spans="1:7" x14ac:dyDescent="0.25">
      <c r="A64" s="37">
        <v>2102018</v>
      </c>
      <c r="B64" s="38" t="s">
        <v>253</v>
      </c>
      <c r="C64" s="39">
        <v>11036.4</v>
      </c>
      <c r="G64" s="39">
        <f t="shared" si="0"/>
        <v>0</v>
      </c>
    </row>
    <row r="65" spans="1:7" x14ac:dyDescent="0.25">
      <c r="A65" s="37">
        <v>2102022</v>
      </c>
      <c r="B65" s="38" t="s">
        <v>254</v>
      </c>
      <c r="C65" s="39">
        <v>4288</v>
      </c>
      <c r="G65" s="39">
        <f t="shared" si="0"/>
        <v>0</v>
      </c>
    </row>
    <row r="66" spans="1:7" x14ac:dyDescent="0.25">
      <c r="A66" s="37">
        <v>2102026</v>
      </c>
      <c r="B66" s="38" t="s">
        <v>255</v>
      </c>
      <c r="C66" s="39">
        <v>2866.36</v>
      </c>
      <c r="G66" s="39">
        <f t="shared" si="0"/>
        <v>0</v>
      </c>
    </row>
    <row r="67" spans="1:7" x14ac:dyDescent="0.25">
      <c r="A67" s="37">
        <v>2102038</v>
      </c>
      <c r="B67" s="38" t="s">
        <v>256</v>
      </c>
      <c r="C67" s="39">
        <v>122.99</v>
      </c>
      <c r="G67" s="39">
        <f t="shared" si="0"/>
        <v>0</v>
      </c>
    </row>
    <row r="68" spans="1:7" x14ac:dyDescent="0.25">
      <c r="A68" s="37">
        <v>2102063</v>
      </c>
      <c r="B68" s="38" t="s">
        <v>257</v>
      </c>
      <c r="C68" s="39">
        <v>770.85</v>
      </c>
      <c r="G68" s="39">
        <f t="shared" ref="G68:G131" si="1">IF(F68="X",C68,)</f>
        <v>0</v>
      </c>
    </row>
    <row r="69" spans="1:7" x14ac:dyDescent="0.25">
      <c r="A69" s="37">
        <v>2102064</v>
      </c>
      <c r="B69" s="38" t="s">
        <v>258</v>
      </c>
      <c r="C69" s="39">
        <v>961.65</v>
      </c>
      <c r="G69" s="39">
        <f t="shared" si="1"/>
        <v>0</v>
      </c>
    </row>
    <row r="70" spans="1:7" x14ac:dyDescent="0.25">
      <c r="A70" s="37">
        <v>2102077</v>
      </c>
      <c r="B70" s="38" t="s">
        <v>259</v>
      </c>
      <c r="C70" s="39">
        <v>249.4</v>
      </c>
      <c r="G70" s="39">
        <f t="shared" si="1"/>
        <v>0</v>
      </c>
    </row>
    <row r="71" spans="1:7" x14ac:dyDescent="0.25">
      <c r="A71" s="37">
        <v>2102078</v>
      </c>
      <c r="B71" s="38" t="s">
        <v>260</v>
      </c>
      <c r="C71" s="39">
        <v>8462.69</v>
      </c>
      <c r="G71" s="39">
        <f t="shared" si="1"/>
        <v>0</v>
      </c>
    </row>
    <row r="72" spans="1:7" x14ac:dyDescent="0.25">
      <c r="A72" s="37">
        <v>2102079</v>
      </c>
      <c r="B72" s="38" t="s">
        <v>261</v>
      </c>
      <c r="C72" s="39">
        <v>3747.18</v>
      </c>
      <c r="G72" s="39">
        <f t="shared" si="1"/>
        <v>0</v>
      </c>
    </row>
    <row r="73" spans="1:7" x14ac:dyDescent="0.25">
      <c r="A73" s="37">
        <v>2102081</v>
      </c>
      <c r="B73" s="38" t="s">
        <v>262</v>
      </c>
      <c r="C73" s="39">
        <v>467.36</v>
      </c>
      <c r="G73" s="39">
        <f t="shared" si="1"/>
        <v>0</v>
      </c>
    </row>
    <row r="74" spans="1:7" x14ac:dyDescent="0.25">
      <c r="A74" s="37">
        <v>2102082</v>
      </c>
      <c r="B74" s="38" t="s">
        <v>263</v>
      </c>
      <c r="C74" s="39">
        <v>1112.23</v>
      </c>
      <c r="G74" s="39">
        <f t="shared" si="1"/>
        <v>0</v>
      </c>
    </row>
    <row r="75" spans="1:7" x14ac:dyDescent="0.25">
      <c r="A75" s="37">
        <v>2102084</v>
      </c>
      <c r="B75" s="38" t="s">
        <v>264</v>
      </c>
      <c r="C75" s="39">
        <v>7500</v>
      </c>
      <c r="G75" s="39">
        <f t="shared" si="1"/>
        <v>0</v>
      </c>
    </row>
    <row r="76" spans="1:7" x14ac:dyDescent="0.25">
      <c r="A76" s="37">
        <v>2102087</v>
      </c>
      <c r="B76" s="38" t="s">
        <v>265</v>
      </c>
      <c r="C76" s="39">
        <v>55609.2</v>
      </c>
      <c r="G76" s="39">
        <f t="shared" si="1"/>
        <v>0</v>
      </c>
    </row>
    <row r="77" spans="1:7" x14ac:dyDescent="0.25">
      <c r="A77" s="37">
        <v>2102103</v>
      </c>
      <c r="B77" s="38" t="s">
        <v>266</v>
      </c>
      <c r="C77" s="39">
        <v>574.35</v>
      </c>
      <c r="G77" s="39">
        <f t="shared" si="1"/>
        <v>0</v>
      </c>
    </row>
    <row r="78" spans="1:7" x14ac:dyDescent="0.25">
      <c r="A78" s="37">
        <v>2102108</v>
      </c>
      <c r="B78" s="38" t="s">
        <v>267</v>
      </c>
      <c r="C78" s="39">
        <v>495.04</v>
      </c>
      <c r="G78" s="39">
        <f t="shared" si="1"/>
        <v>0</v>
      </c>
    </row>
    <row r="79" spans="1:7" x14ac:dyDescent="0.25">
      <c r="A79" s="37">
        <v>2102109</v>
      </c>
      <c r="B79" s="38" t="s">
        <v>268</v>
      </c>
      <c r="C79" s="39">
        <v>271.89999999999998</v>
      </c>
      <c r="G79" s="39">
        <f t="shared" si="1"/>
        <v>0</v>
      </c>
    </row>
    <row r="80" spans="1:7" x14ac:dyDescent="0.25">
      <c r="A80" s="37">
        <v>2102115</v>
      </c>
      <c r="B80" s="38" t="s">
        <v>269</v>
      </c>
      <c r="C80" s="39">
        <v>257.55</v>
      </c>
      <c r="G80" s="39">
        <f t="shared" si="1"/>
        <v>0</v>
      </c>
    </row>
    <row r="81" spans="1:7" x14ac:dyDescent="0.25">
      <c r="A81" s="37">
        <v>2102116</v>
      </c>
      <c r="B81" s="38" t="s">
        <v>270</v>
      </c>
      <c r="C81" s="39">
        <v>234.36</v>
      </c>
      <c r="G81" s="39">
        <f t="shared" si="1"/>
        <v>0</v>
      </c>
    </row>
    <row r="82" spans="1:7" x14ac:dyDescent="0.25">
      <c r="A82" s="37">
        <v>2102117</v>
      </c>
      <c r="B82" s="38" t="s">
        <v>271</v>
      </c>
      <c r="C82" s="39">
        <v>1255.8</v>
      </c>
      <c r="G82" s="39">
        <f t="shared" si="1"/>
        <v>0</v>
      </c>
    </row>
    <row r="83" spans="1:7" x14ac:dyDescent="0.25">
      <c r="A83" s="37">
        <v>2102118</v>
      </c>
      <c r="B83" s="38" t="s">
        <v>272</v>
      </c>
      <c r="C83" s="39">
        <v>1466.11</v>
      </c>
      <c r="G83" s="39">
        <f t="shared" si="1"/>
        <v>0</v>
      </c>
    </row>
    <row r="84" spans="1:7" x14ac:dyDescent="0.25">
      <c r="A84" s="37">
        <v>2102119</v>
      </c>
      <c r="B84" s="38" t="s">
        <v>273</v>
      </c>
      <c r="C84" s="39">
        <v>5625</v>
      </c>
      <c r="G84" s="39">
        <f t="shared" si="1"/>
        <v>0</v>
      </c>
    </row>
    <row r="85" spans="1:7" x14ac:dyDescent="0.25">
      <c r="A85" s="37">
        <v>2102120</v>
      </c>
      <c r="B85" s="38" t="s">
        <v>274</v>
      </c>
      <c r="C85" s="39">
        <v>175</v>
      </c>
      <c r="G85" s="39">
        <f t="shared" si="1"/>
        <v>0</v>
      </c>
    </row>
    <row r="86" spans="1:7" x14ac:dyDescent="0.25">
      <c r="A86" s="37">
        <v>2102121</v>
      </c>
      <c r="B86" s="38" t="s">
        <v>275</v>
      </c>
      <c r="C86" s="39">
        <v>338.37</v>
      </c>
      <c r="G86" s="39">
        <f t="shared" si="1"/>
        <v>0</v>
      </c>
    </row>
    <row r="87" spans="1:7" x14ac:dyDescent="0.25">
      <c r="A87" s="37">
        <v>2102123</v>
      </c>
      <c r="B87" s="38" t="s">
        <v>276</v>
      </c>
      <c r="C87" s="39">
        <v>380.28</v>
      </c>
      <c r="G87" s="39">
        <f t="shared" si="1"/>
        <v>0</v>
      </c>
    </row>
    <row r="88" spans="1:7" x14ac:dyDescent="0.25">
      <c r="A88" s="37">
        <v>2102124</v>
      </c>
      <c r="B88" s="38" t="s">
        <v>277</v>
      </c>
      <c r="C88" s="39">
        <v>536.36</v>
      </c>
      <c r="G88" s="39">
        <f t="shared" si="1"/>
        <v>0</v>
      </c>
    </row>
    <row r="89" spans="1:7" x14ac:dyDescent="0.25">
      <c r="A89" s="37">
        <v>2102127</v>
      </c>
      <c r="B89" s="38" t="s">
        <v>278</v>
      </c>
      <c r="C89" s="39">
        <v>2000</v>
      </c>
      <c r="G89" s="39">
        <f t="shared" si="1"/>
        <v>0</v>
      </c>
    </row>
    <row r="90" spans="1:7" x14ac:dyDescent="0.25">
      <c r="A90" s="37">
        <v>2102128</v>
      </c>
      <c r="B90" s="38" t="s">
        <v>279</v>
      </c>
      <c r="C90" s="39">
        <v>3418.64</v>
      </c>
      <c r="G90" s="39">
        <f t="shared" si="1"/>
        <v>0</v>
      </c>
    </row>
    <row r="91" spans="1:7" x14ac:dyDescent="0.25">
      <c r="A91" s="37">
        <v>2102131</v>
      </c>
      <c r="B91" s="38" t="s">
        <v>280</v>
      </c>
      <c r="C91" s="39">
        <v>2577.63</v>
      </c>
      <c r="G91" s="39">
        <f t="shared" si="1"/>
        <v>0</v>
      </c>
    </row>
    <row r="92" spans="1:7" x14ac:dyDescent="0.25">
      <c r="A92" s="37">
        <v>2102142</v>
      </c>
      <c r="B92" s="38" t="s">
        <v>281</v>
      </c>
      <c r="C92" s="39">
        <v>43000</v>
      </c>
      <c r="G92" s="39">
        <f t="shared" si="1"/>
        <v>0</v>
      </c>
    </row>
    <row r="93" spans="1:7" x14ac:dyDescent="0.25">
      <c r="A93" s="37">
        <v>2103002</v>
      </c>
      <c r="B93" s="38" t="s">
        <v>282</v>
      </c>
      <c r="C93" s="39">
        <v>611.51</v>
      </c>
      <c r="G93" s="39">
        <f t="shared" si="1"/>
        <v>0</v>
      </c>
    </row>
    <row r="94" spans="1:7" x14ac:dyDescent="0.25">
      <c r="A94" s="37">
        <v>2103009</v>
      </c>
      <c r="B94" s="38" t="s">
        <v>283</v>
      </c>
      <c r="C94" s="39">
        <v>9375</v>
      </c>
      <c r="G94" s="39">
        <f t="shared" si="1"/>
        <v>0</v>
      </c>
    </row>
    <row r="95" spans="1:7" x14ac:dyDescent="0.25">
      <c r="A95" s="37">
        <v>2103010</v>
      </c>
      <c r="B95" s="38" t="s">
        <v>284</v>
      </c>
      <c r="C95" s="39">
        <v>4000</v>
      </c>
      <c r="G95" s="39">
        <f t="shared" si="1"/>
        <v>0</v>
      </c>
    </row>
    <row r="96" spans="1:7" x14ac:dyDescent="0.25">
      <c r="A96" s="37">
        <v>2103011</v>
      </c>
      <c r="B96" s="38" t="s">
        <v>285</v>
      </c>
      <c r="C96" s="39">
        <v>297.74</v>
      </c>
      <c r="G96" s="39">
        <f t="shared" si="1"/>
        <v>0</v>
      </c>
    </row>
    <row r="97" spans="1:7" x14ac:dyDescent="0.25">
      <c r="A97" s="37">
        <v>2103018</v>
      </c>
      <c r="B97" s="38" t="s">
        <v>286</v>
      </c>
      <c r="C97" s="39">
        <v>495.04</v>
      </c>
      <c r="G97" s="39">
        <f t="shared" si="1"/>
        <v>0</v>
      </c>
    </row>
    <row r="98" spans="1:7" x14ac:dyDescent="0.25">
      <c r="A98" s="37">
        <v>2103020</v>
      </c>
      <c r="B98" s="38" t="s">
        <v>287</v>
      </c>
      <c r="C98" s="39">
        <v>2155.62</v>
      </c>
      <c r="G98" s="39">
        <f t="shared" si="1"/>
        <v>0</v>
      </c>
    </row>
    <row r="99" spans="1:7" x14ac:dyDescent="0.25">
      <c r="A99" s="37">
        <v>2103021</v>
      </c>
      <c r="B99" s="38" t="s">
        <v>288</v>
      </c>
      <c r="C99" s="39">
        <v>56970.93</v>
      </c>
      <c r="G99" s="39">
        <f t="shared" si="1"/>
        <v>0</v>
      </c>
    </row>
    <row r="100" spans="1:7" x14ac:dyDescent="0.25">
      <c r="A100" s="37">
        <v>2103023</v>
      </c>
      <c r="B100" s="38" t="s">
        <v>289</v>
      </c>
      <c r="C100" s="39">
        <v>1260.77</v>
      </c>
      <c r="G100" s="39">
        <f t="shared" si="1"/>
        <v>0</v>
      </c>
    </row>
    <row r="101" spans="1:7" x14ac:dyDescent="0.25">
      <c r="A101" s="37">
        <v>2103024</v>
      </c>
      <c r="B101" s="38" t="s">
        <v>290</v>
      </c>
      <c r="C101" s="39">
        <v>1217.47</v>
      </c>
      <c r="G101" s="39">
        <f t="shared" si="1"/>
        <v>0</v>
      </c>
    </row>
    <row r="102" spans="1:7" x14ac:dyDescent="0.25">
      <c r="A102" s="37">
        <v>2103029</v>
      </c>
      <c r="B102" s="38" t="s">
        <v>291</v>
      </c>
      <c r="C102" s="39">
        <v>175</v>
      </c>
      <c r="G102" s="39">
        <f t="shared" si="1"/>
        <v>0</v>
      </c>
    </row>
    <row r="103" spans="1:7" x14ac:dyDescent="0.25">
      <c r="A103" s="37">
        <v>2103030</v>
      </c>
      <c r="B103" s="38" t="s">
        <v>292</v>
      </c>
      <c r="C103" s="39">
        <v>58.06</v>
      </c>
      <c r="G103" s="39">
        <f t="shared" si="1"/>
        <v>0</v>
      </c>
    </row>
    <row r="104" spans="1:7" x14ac:dyDescent="0.25">
      <c r="A104" s="37">
        <v>2103055</v>
      </c>
      <c r="B104" s="38" t="s">
        <v>293</v>
      </c>
      <c r="C104" s="39">
        <v>2720</v>
      </c>
      <c r="G104" s="39">
        <f t="shared" si="1"/>
        <v>0</v>
      </c>
    </row>
    <row r="105" spans="1:7" x14ac:dyDescent="0.25">
      <c r="A105" s="37">
        <v>2103056</v>
      </c>
      <c r="B105" s="38" t="s">
        <v>294</v>
      </c>
      <c r="C105" s="39">
        <v>1488.39</v>
      </c>
      <c r="G105" s="39">
        <f t="shared" si="1"/>
        <v>0</v>
      </c>
    </row>
    <row r="106" spans="1:7" x14ac:dyDescent="0.25">
      <c r="A106" s="37">
        <v>2103057</v>
      </c>
      <c r="B106" s="38" t="s">
        <v>295</v>
      </c>
      <c r="C106" s="39">
        <v>2021.92</v>
      </c>
      <c r="G106" s="39">
        <f t="shared" si="1"/>
        <v>0</v>
      </c>
    </row>
    <row r="107" spans="1:7" x14ac:dyDescent="0.25">
      <c r="A107" s="37">
        <v>2103058</v>
      </c>
      <c r="B107" s="38" t="s">
        <v>296</v>
      </c>
      <c r="C107" s="39">
        <v>7500</v>
      </c>
      <c r="G107" s="39">
        <f t="shared" si="1"/>
        <v>0</v>
      </c>
    </row>
    <row r="108" spans="1:7" x14ac:dyDescent="0.25">
      <c r="A108" s="37">
        <v>2103059</v>
      </c>
      <c r="B108" s="38" t="s">
        <v>297</v>
      </c>
      <c r="C108" s="39">
        <v>236.92</v>
      </c>
      <c r="G108" s="39">
        <f t="shared" si="1"/>
        <v>0</v>
      </c>
    </row>
    <row r="109" spans="1:7" x14ac:dyDescent="0.25">
      <c r="A109" s="37">
        <v>2103060</v>
      </c>
      <c r="B109" s="38" t="s">
        <v>298</v>
      </c>
      <c r="C109" s="39">
        <v>3500</v>
      </c>
      <c r="G109" s="39">
        <f t="shared" si="1"/>
        <v>0</v>
      </c>
    </row>
    <row r="110" spans="1:7" x14ac:dyDescent="0.25">
      <c r="A110" s="37">
        <v>2103061</v>
      </c>
      <c r="B110" s="38" t="s">
        <v>299</v>
      </c>
      <c r="C110" s="39">
        <v>433.06</v>
      </c>
      <c r="G110" s="39">
        <f t="shared" si="1"/>
        <v>0</v>
      </c>
    </row>
    <row r="111" spans="1:7" x14ac:dyDescent="0.25">
      <c r="A111" s="37">
        <v>2103062</v>
      </c>
      <c r="B111" s="38" t="s">
        <v>300</v>
      </c>
      <c r="C111" s="39">
        <v>115.69</v>
      </c>
      <c r="G111" s="39">
        <f t="shared" si="1"/>
        <v>0</v>
      </c>
    </row>
    <row r="112" spans="1:7" x14ac:dyDescent="0.25">
      <c r="A112" s="37">
        <v>2103064</v>
      </c>
      <c r="B112" s="38" t="s">
        <v>301</v>
      </c>
      <c r="C112" s="39">
        <v>69.900000000000006</v>
      </c>
      <c r="G112" s="39">
        <f t="shared" si="1"/>
        <v>0</v>
      </c>
    </row>
    <row r="113" spans="1:7" x14ac:dyDescent="0.25">
      <c r="A113" s="37">
        <v>2103071</v>
      </c>
      <c r="B113" s="38" t="s">
        <v>302</v>
      </c>
      <c r="C113" s="39">
        <v>1232.97</v>
      </c>
      <c r="G113" s="39">
        <f t="shared" si="1"/>
        <v>0</v>
      </c>
    </row>
    <row r="114" spans="1:7" x14ac:dyDescent="0.25">
      <c r="A114" s="37">
        <v>2103090</v>
      </c>
      <c r="B114" s="38" t="s">
        <v>303</v>
      </c>
      <c r="C114" s="39">
        <v>99</v>
      </c>
      <c r="G114" s="39">
        <f t="shared" si="1"/>
        <v>0</v>
      </c>
    </row>
    <row r="115" spans="1:7" x14ac:dyDescent="0.25">
      <c r="A115" s="37">
        <v>2103093</v>
      </c>
      <c r="B115" s="38" t="s">
        <v>304</v>
      </c>
      <c r="C115" s="39">
        <v>413.22</v>
      </c>
      <c r="G115" s="39">
        <f t="shared" si="1"/>
        <v>0</v>
      </c>
    </row>
    <row r="116" spans="1:7" x14ac:dyDescent="0.25">
      <c r="A116" s="37">
        <v>2103110</v>
      </c>
      <c r="B116" s="38" t="s">
        <v>305</v>
      </c>
      <c r="C116" s="39">
        <v>465.64</v>
      </c>
      <c r="G116" s="39">
        <f t="shared" si="1"/>
        <v>0</v>
      </c>
    </row>
    <row r="117" spans="1:7" x14ac:dyDescent="0.25">
      <c r="A117" s="37">
        <v>2103111</v>
      </c>
      <c r="B117" s="38" t="s">
        <v>306</v>
      </c>
      <c r="C117" s="39">
        <v>1567.52</v>
      </c>
      <c r="G117" s="39">
        <f t="shared" si="1"/>
        <v>0</v>
      </c>
    </row>
    <row r="118" spans="1:7" x14ac:dyDescent="0.25">
      <c r="A118" s="37">
        <v>2103116</v>
      </c>
      <c r="B118" s="38" t="s">
        <v>307</v>
      </c>
      <c r="C118" s="39">
        <v>271.89999999999998</v>
      </c>
      <c r="G118" s="39">
        <f t="shared" si="1"/>
        <v>0</v>
      </c>
    </row>
    <row r="119" spans="1:7" x14ac:dyDescent="0.25">
      <c r="A119" s="37">
        <v>2103118</v>
      </c>
      <c r="B119" s="38" t="s">
        <v>308</v>
      </c>
      <c r="C119" s="39">
        <v>751.95</v>
      </c>
      <c r="G119" s="39">
        <f t="shared" si="1"/>
        <v>0</v>
      </c>
    </row>
    <row r="120" spans="1:7" x14ac:dyDescent="0.25">
      <c r="A120" s="37">
        <v>2103126</v>
      </c>
      <c r="B120" s="38" t="s">
        <v>309</v>
      </c>
      <c r="C120" s="39">
        <v>172.18</v>
      </c>
      <c r="G120" s="39">
        <f t="shared" si="1"/>
        <v>0</v>
      </c>
    </row>
    <row r="121" spans="1:7" x14ac:dyDescent="0.25">
      <c r="A121" s="37">
        <v>2103151</v>
      </c>
      <c r="B121" s="38" t="s">
        <v>310</v>
      </c>
      <c r="C121" s="39">
        <v>9375</v>
      </c>
      <c r="G121" s="39">
        <f t="shared" si="1"/>
        <v>0</v>
      </c>
    </row>
    <row r="122" spans="1:7" x14ac:dyDescent="0.25">
      <c r="A122" s="37">
        <v>2103177</v>
      </c>
      <c r="B122" s="38" t="s">
        <v>311</v>
      </c>
      <c r="C122" s="39">
        <v>550.76</v>
      </c>
      <c r="G122" s="39">
        <f t="shared" si="1"/>
        <v>0</v>
      </c>
    </row>
    <row r="123" spans="1:7" x14ac:dyDescent="0.25">
      <c r="A123" s="37">
        <v>2103178</v>
      </c>
      <c r="B123" s="38" t="s">
        <v>312</v>
      </c>
      <c r="C123" s="39">
        <v>200.33</v>
      </c>
      <c r="G123" s="39">
        <f t="shared" si="1"/>
        <v>0</v>
      </c>
    </row>
    <row r="124" spans="1:7" x14ac:dyDescent="0.25">
      <c r="A124" s="37">
        <v>2103179</v>
      </c>
      <c r="B124" s="38" t="s">
        <v>313</v>
      </c>
      <c r="C124" s="39">
        <v>37413.75</v>
      </c>
      <c r="G124" s="39">
        <f t="shared" si="1"/>
        <v>0</v>
      </c>
    </row>
    <row r="125" spans="1:7" x14ac:dyDescent="0.25">
      <c r="A125" s="37">
        <v>2103180</v>
      </c>
      <c r="B125" s="38" t="s">
        <v>314</v>
      </c>
      <c r="C125" s="39">
        <v>180</v>
      </c>
      <c r="G125" s="39">
        <f t="shared" si="1"/>
        <v>0</v>
      </c>
    </row>
    <row r="126" spans="1:7" x14ac:dyDescent="0.25">
      <c r="A126" s="37">
        <v>2103181</v>
      </c>
      <c r="B126" s="38" t="s">
        <v>315</v>
      </c>
      <c r="C126" s="39">
        <v>5625</v>
      </c>
      <c r="G126" s="39">
        <f t="shared" si="1"/>
        <v>0</v>
      </c>
    </row>
    <row r="127" spans="1:7" x14ac:dyDescent="0.25">
      <c r="A127" s="37">
        <v>2103182</v>
      </c>
      <c r="B127" s="38" t="s">
        <v>316</v>
      </c>
      <c r="C127" s="39">
        <v>782.5</v>
      </c>
      <c r="G127" s="39">
        <f t="shared" si="1"/>
        <v>0</v>
      </c>
    </row>
    <row r="128" spans="1:7" x14ac:dyDescent="0.25">
      <c r="A128" s="37">
        <v>2104001</v>
      </c>
      <c r="B128" s="38" t="s">
        <v>317</v>
      </c>
      <c r="C128" s="39">
        <v>202.74</v>
      </c>
      <c r="G128" s="39">
        <f t="shared" si="1"/>
        <v>0</v>
      </c>
    </row>
    <row r="129" spans="1:7" x14ac:dyDescent="0.25">
      <c r="A129" s="37">
        <v>2104004</v>
      </c>
      <c r="B129" s="38" t="s">
        <v>318</v>
      </c>
      <c r="C129" s="39">
        <v>650</v>
      </c>
      <c r="G129" s="39">
        <f t="shared" si="1"/>
        <v>0</v>
      </c>
    </row>
    <row r="130" spans="1:7" x14ac:dyDescent="0.25">
      <c r="A130" s="37">
        <v>2104006</v>
      </c>
      <c r="B130" s="38" t="s">
        <v>319</v>
      </c>
      <c r="C130" s="39">
        <v>4000</v>
      </c>
      <c r="G130" s="39">
        <f t="shared" si="1"/>
        <v>0</v>
      </c>
    </row>
    <row r="131" spans="1:7" x14ac:dyDescent="0.25">
      <c r="A131" s="37">
        <v>2104014</v>
      </c>
      <c r="B131" s="38" t="s">
        <v>320</v>
      </c>
      <c r="C131" s="39">
        <v>1055.53</v>
      </c>
      <c r="G131" s="39">
        <f t="shared" si="1"/>
        <v>0</v>
      </c>
    </row>
    <row r="132" spans="1:7" x14ac:dyDescent="0.25">
      <c r="A132" s="37">
        <v>2104018</v>
      </c>
      <c r="B132" s="38" t="s">
        <v>321</v>
      </c>
      <c r="C132" s="39">
        <v>175</v>
      </c>
      <c r="G132" s="39">
        <f t="shared" ref="G132:G195" si="2">IF(F132="X",C132,)</f>
        <v>0</v>
      </c>
    </row>
    <row r="133" spans="1:7" x14ac:dyDescent="0.25">
      <c r="A133" s="37">
        <v>2104021</v>
      </c>
      <c r="B133" s="38" t="s">
        <v>322</v>
      </c>
      <c r="C133" s="39">
        <v>5100</v>
      </c>
      <c r="G133" s="39">
        <f t="shared" si="2"/>
        <v>0</v>
      </c>
    </row>
    <row r="134" spans="1:7" x14ac:dyDescent="0.25">
      <c r="A134" s="37">
        <v>2104023</v>
      </c>
      <c r="B134" s="38" t="s">
        <v>323</v>
      </c>
      <c r="C134" s="39">
        <v>10.9</v>
      </c>
      <c r="G134" s="39">
        <f t="shared" si="2"/>
        <v>0</v>
      </c>
    </row>
    <row r="135" spans="1:7" x14ac:dyDescent="0.25">
      <c r="A135" s="37">
        <v>2104024</v>
      </c>
      <c r="B135" s="38" t="s">
        <v>324</v>
      </c>
      <c r="C135" s="39">
        <v>58.06</v>
      </c>
      <c r="G135" s="39">
        <f t="shared" si="2"/>
        <v>0</v>
      </c>
    </row>
    <row r="136" spans="1:7" x14ac:dyDescent="0.25">
      <c r="A136" s="37">
        <v>2104027</v>
      </c>
      <c r="B136" s="38" t="s">
        <v>325</v>
      </c>
      <c r="C136" s="39">
        <v>75000</v>
      </c>
      <c r="G136" s="39">
        <f t="shared" si="2"/>
        <v>0</v>
      </c>
    </row>
    <row r="137" spans="1:7" x14ac:dyDescent="0.25">
      <c r="A137" s="37">
        <v>2104029</v>
      </c>
      <c r="B137" s="38" t="s">
        <v>326</v>
      </c>
      <c r="C137" s="39">
        <v>879.34</v>
      </c>
      <c r="G137" s="39">
        <f t="shared" si="2"/>
        <v>0</v>
      </c>
    </row>
    <row r="138" spans="1:7" x14ac:dyDescent="0.25">
      <c r="A138" s="37">
        <v>2104032</v>
      </c>
      <c r="B138" s="38" t="s">
        <v>327</v>
      </c>
      <c r="C138" s="39">
        <v>59.22</v>
      </c>
      <c r="G138" s="39">
        <f t="shared" si="2"/>
        <v>0</v>
      </c>
    </row>
    <row r="139" spans="1:7" x14ac:dyDescent="0.25">
      <c r="A139" s="37">
        <v>2104033</v>
      </c>
      <c r="B139" s="38" t="s">
        <v>328</v>
      </c>
      <c r="C139" s="39">
        <v>953.7</v>
      </c>
      <c r="G139" s="39">
        <f t="shared" si="2"/>
        <v>0</v>
      </c>
    </row>
    <row r="140" spans="1:7" x14ac:dyDescent="0.25">
      <c r="A140" s="37">
        <v>2104035</v>
      </c>
      <c r="B140" s="38" t="s">
        <v>329</v>
      </c>
      <c r="C140" s="39">
        <v>551.71</v>
      </c>
      <c r="G140" s="39">
        <f t="shared" si="2"/>
        <v>0</v>
      </c>
    </row>
    <row r="141" spans="1:7" x14ac:dyDescent="0.25">
      <c r="A141" s="37">
        <v>2104036</v>
      </c>
      <c r="B141" s="38" t="s">
        <v>330</v>
      </c>
      <c r="C141" s="39">
        <v>1034.51</v>
      </c>
      <c r="G141" s="39">
        <f t="shared" si="2"/>
        <v>0</v>
      </c>
    </row>
    <row r="142" spans="1:7" x14ac:dyDescent="0.25">
      <c r="A142" s="37">
        <v>2104037</v>
      </c>
      <c r="B142" s="38" t="s">
        <v>331</v>
      </c>
      <c r="C142" s="39">
        <v>129.02000000000001</v>
      </c>
      <c r="G142" s="39">
        <f t="shared" si="2"/>
        <v>0</v>
      </c>
    </row>
    <row r="143" spans="1:7" x14ac:dyDescent="0.25">
      <c r="A143" s="37">
        <v>2104038</v>
      </c>
      <c r="B143" s="38" t="s">
        <v>332</v>
      </c>
      <c r="C143" s="39">
        <v>206.28</v>
      </c>
      <c r="G143" s="39">
        <f t="shared" si="2"/>
        <v>0</v>
      </c>
    </row>
    <row r="144" spans="1:7" x14ac:dyDescent="0.25">
      <c r="A144" s="37">
        <v>2104039</v>
      </c>
      <c r="B144" s="38" t="s">
        <v>333</v>
      </c>
      <c r="C144" s="39">
        <v>5625</v>
      </c>
      <c r="G144" s="39">
        <f t="shared" si="2"/>
        <v>0</v>
      </c>
    </row>
    <row r="145" spans="1:7" x14ac:dyDescent="0.25">
      <c r="A145" s="37">
        <v>2104040</v>
      </c>
      <c r="B145" s="38" t="s">
        <v>334</v>
      </c>
      <c r="C145" s="39">
        <v>538.61</v>
      </c>
      <c r="G145" s="39">
        <f t="shared" si="2"/>
        <v>0</v>
      </c>
    </row>
    <row r="146" spans="1:7" x14ac:dyDescent="0.25">
      <c r="A146" s="37">
        <v>2104041</v>
      </c>
      <c r="B146" s="38" t="s">
        <v>335</v>
      </c>
      <c r="C146" s="39">
        <v>271.89999999999998</v>
      </c>
      <c r="G146" s="39">
        <f t="shared" si="2"/>
        <v>0</v>
      </c>
    </row>
    <row r="147" spans="1:7" x14ac:dyDescent="0.25">
      <c r="A147" s="37">
        <v>2104048</v>
      </c>
      <c r="B147" s="38" t="s">
        <v>336</v>
      </c>
      <c r="C147" s="39">
        <v>115.67</v>
      </c>
      <c r="G147" s="39">
        <f t="shared" si="2"/>
        <v>0</v>
      </c>
    </row>
    <row r="148" spans="1:7" x14ac:dyDescent="0.25">
      <c r="A148" s="37">
        <v>2104065</v>
      </c>
      <c r="B148" s="38" t="s">
        <v>337</v>
      </c>
      <c r="C148" s="39">
        <v>10000</v>
      </c>
      <c r="G148" s="39">
        <f t="shared" si="2"/>
        <v>0</v>
      </c>
    </row>
    <row r="149" spans="1:7" x14ac:dyDescent="0.25">
      <c r="A149" s="37">
        <v>2104069</v>
      </c>
      <c r="B149" s="38" t="s">
        <v>338</v>
      </c>
      <c r="C149" s="39">
        <v>2031.11</v>
      </c>
      <c r="G149" s="39">
        <f t="shared" si="2"/>
        <v>0</v>
      </c>
    </row>
    <row r="150" spans="1:7" x14ac:dyDescent="0.25">
      <c r="A150" s="37">
        <v>2104071</v>
      </c>
      <c r="B150" s="38" t="s">
        <v>339</v>
      </c>
      <c r="C150" s="39">
        <v>200.26</v>
      </c>
      <c r="G150" s="39">
        <f t="shared" si="2"/>
        <v>0</v>
      </c>
    </row>
    <row r="151" spans="1:7" x14ac:dyDescent="0.25">
      <c r="A151" s="37">
        <v>2104074</v>
      </c>
      <c r="B151" s="38" t="s">
        <v>340</v>
      </c>
      <c r="C151" s="39">
        <v>27677.51</v>
      </c>
      <c r="G151" s="39">
        <f t="shared" si="2"/>
        <v>0</v>
      </c>
    </row>
    <row r="152" spans="1:7" x14ac:dyDescent="0.25">
      <c r="A152" s="37">
        <v>2104077</v>
      </c>
      <c r="B152" s="38" t="s">
        <v>341</v>
      </c>
      <c r="C152" s="39">
        <v>8576</v>
      </c>
      <c r="G152" s="39">
        <f t="shared" si="2"/>
        <v>0</v>
      </c>
    </row>
    <row r="153" spans="1:7" x14ac:dyDescent="0.25">
      <c r="A153" s="37">
        <v>2104078</v>
      </c>
      <c r="B153" s="38" t="s">
        <v>342</v>
      </c>
      <c r="C153" s="39">
        <v>26396.82</v>
      </c>
      <c r="G153" s="39">
        <f t="shared" si="2"/>
        <v>0</v>
      </c>
    </row>
    <row r="154" spans="1:7" x14ac:dyDescent="0.25">
      <c r="A154" s="37">
        <v>2104079</v>
      </c>
      <c r="B154" s="38" t="s">
        <v>343</v>
      </c>
      <c r="C154" s="39">
        <v>210</v>
      </c>
      <c r="G154" s="39">
        <f t="shared" si="2"/>
        <v>0</v>
      </c>
    </row>
    <row r="155" spans="1:7" x14ac:dyDescent="0.25">
      <c r="A155" s="37">
        <v>2104080</v>
      </c>
      <c r="B155" s="38" t="s">
        <v>344</v>
      </c>
      <c r="C155" s="39">
        <v>4350</v>
      </c>
      <c r="G155" s="39">
        <f t="shared" si="2"/>
        <v>0</v>
      </c>
    </row>
    <row r="156" spans="1:7" x14ac:dyDescent="0.25">
      <c r="A156" s="37">
        <v>2104082</v>
      </c>
      <c r="B156" s="38" t="s">
        <v>345</v>
      </c>
      <c r="C156" s="39">
        <v>3139.75</v>
      </c>
      <c r="G156" s="39">
        <f t="shared" si="2"/>
        <v>0</v>
      </c>
    </row>
    <row r="157" spans="1:7" x14ac:dyDescent="0.25">
      <c r="A157" s="37">
        <v>2104084</v>
      </c>
      <c r="B157" s="38" t="s">
        <v>346</v>
      </c>
      <c r="C157" s="39">
        <v>6054.63</v>
      </c>
      <c r="G157" s="39">
        <f t="shared" si="2"/>
        <v>0</v>
      </c>
    </row>
    <row r="158" spans="1:7" x14ac:dyDescent="0.25">
      <c r="A158" s="37">
        <v>2104094</v>
      </c>
      <c r="B158" s="38" t="s">
        <v>347</v>
      </c>
      <c r="C158" s="39">
        <v>7500</v>
      </c>
      <c r="G158" s="39">
        <f t="shared" si="2"/>
        <v>0</v>
      </c>
    </row>
    <row r="159" spans="1:7" x14ac:dyDescent="0.25">
      <c r="A159" s="37">
        <v>2104095</v>
      </c>
      <c r="B159" s="38" t="s">
        <v>348</v>
      </c>
      <c r="C159" s="39">
        <v>6772.09</v>
      </c>
      <c r="G159" s="39">
        <f t="shared" si="2"/>
        <v>0</v>
      </c>
    </row>
    <row r="160" spans="1:7" x14ac:dyDescent="0.25">
      <c r="A160" s="37">
        <v>2104099</v>
      </c>
      <c r="B160" s="38" t="s">
        <v>349</v>
      </c>
      <c r="C160" s="39">
        <v>2382.1</v>
      </c>
      <c r="G160" s="39">
        <f t="shared" si="2"/>
        <v>0</v>
      </c>
    </row>
    <row r="161" spans="1:7" x14ac:dyDescent="0.25">
      <c r="A161" s="37">
        <v>2104102</v>
      </c>
      <c r="B161" s="38" t="s">
        <v>350</v>
      </c>
      <c r="C161" s="39">
        <v>245.6</v>
      </c>
      <c r="G161" s="39">
        <f t="shared" si="2"/>
        <v>0</v>
      </c>
    </row>
    <row r="162" spans="1:7" x14ac:dyDescent="0.25">
      <c r="A162" s="37">
        <v>2104103</v>
      </c>
      <c r="B162" s="38" t="s">
        <v>351</v>
      </c>
      <c r="C162" s="39">
        <v>3500</v>
      </c>
      <c r="G162" s="39">
        <f t="shared" si="2"/>
        <v>0</v>
      </c>
    </row>
    <row r="163" spans="1:7" x14ac:dyDescent="0.25">
      <c r="A163" s="37">
        <v>2104111</v>
      </c>
      <c r="B163" s="38" t="s">
        <v>352</v>
      </c>
      <c r="C163" s="39">
        <v>350</v>
      </c>
      <c r="G163" s="39">
        <f t="shared" si="2"/>
        <v>0</v>
      </c>
    </row>
    <row r="164" spans="1:7" x14ac:dyDescent="0.25">
      <c r="A164" s="37">
        <v>2104113</v>
      </c>
      <c r="B164" s="38" t="s">
        <v>353</v>
      </c>
      <c r="C164" s="39">
        <v>325.39999999999998</v>
      </c>
      <c r="G164" s="39">
        <f t="shared" si="2"/>
        <v>0</v>
      </c>
    </row>
    <row r="165" spans="1:7" x14ac:dyDescent="0.25">
      <c r="A165" s="37">
        <v>2104153</v>
      </c>
      <c r="B165" s="38" t="s">
        <v>354</v>
      </c>
      <c r="C165" s="39">
        <v>500</v>
      </c>
      <c r="G165" s="39">
        <f t="shared" si="2"/>
        <v>0</v>
      </c>
    </row>
    <row r="166" spans="1:7" x14ac:dyDescent="0.25">
      <c r="A166" s="37">
        <v>2104157</v>
      </c>
      <c r="B166" s="38" t="s">
        <v>355</v>
      </c>
      <c r="C166" s="39">
        <v>500</v>
      </c>
      <c r="G166" s="39">
        <f t="shared" si="2"/>
        <v>0</v>
      </c>
    </row>
    <row r="167" spans="1:7" x14ac:dyDescent="0.25">
      <c r="A167" s="37">
        <v>2104157</v>
      </c>
      <c r="B167" s="38" t="s">
        <v>356</v>
      </c>
      <c r="C167" s="39">
        <v>4.88</v>
      </c>
      <c r="G167" s="39">
        <f t="shared" si="2"/>
        <v>0</v>
      </c>
    </row>
    <row r="168" spans="1:7" x14ac:dyDescent="0.25">
      <c r="A168" s="37">
        <v>2104161</v>
      </c>
      <c r="B168" s="38" t="s">
        <v>357</v>
      </c>
      <c r="C168" s="39">
        <v>1643.85</v>
      </c>
      <c r="G168" s="39">
        <f t="shared" si="2"/>
        <v>0</v>
      </c>
    </row>
    <row r="169" spans="1:7" x14ac:dyDescent="0.25">
      <c r="A169" s="37">
        <v>2105001</v>
      </c>
      <c r="B169" s="38" t="s">
        <v>358</v>
      </c>
      <c r="C169" s="39">
        <v>1413.25</v>
      </c>
      <c r="G169" s="39">
        <f t="shared" si="2"/>
        <v>0</v>
      </c>
    </row>
    <row r="170" spans="1:7" x14ac:dyDescent="0.25">
      <c r="A170" s="37">
        <v>2105002</v>
      </c>
      <c r="B170" s="38" t="s">
        <v>359</v>
      </c>
      <c r="C170" s="39">
        <v>794.47</v>
      </c>
      <c r="G170" s="39">
        <f t="shared" si="2"/>
        <v>0</v>
      </c>
    </row>
    <row r="171" spans="1:7" x14ac:dyDescent="0.25">
      <c r="A171" s="37">
        <v>2105004</v>
      </c>
      <c r="B171" s="38" t="s">
        <v>360</v>
      </c>
      <c r="C171" s="39">
        <v>525</v>
      </c>
      <c r="G171" s="39">
        <f t="shared" si="2"/>
        <v>0</v>
      </c>
    </row>
    <row r="172" spans="1:7" x14ac:dyDescent="0.25">
      <c r="A172" s="37">
        <v>2105006</v>
      </c>
      <c r="B172" s="38" t="s">
        <v>361</v>
      </c>
      <c r="C172" s="39">
        <v>-1030.56</v>
      </c>
      <c r="F172" s="78" t="s">
        <v>784</v>
      </c>
      <c r="G172" s="39">
        <f t="shared" si="2"/>
        <v>-1030.56</v>
      </c>
    </row>
    <row r="173" spans="1:7" x14ac:dyDescent="0.25">
      <c r="A173" s="37">
        <v>2105007</v>
      </c>
      <c r="B173" s="38" t="s">
        <v>362</v>
      </c>
      <c r="C173" s="39">
        <v>80</v>
      </c>
      <c r="G173" s="39">
        <f t="shared" si="2"/>
        <v>0</v>
      </c>
    </row>
    <row r="174" spans="1:7" x14ac:dyDescent="0.25">
      <c r="A174" s="37">
        <v>2105014</v>
      </c>
      <c r="B174" s="38" t="s">
        <v>363</v>
      </c>
      <c r="C174" s="39">
        <v>4000</v>
      </c>
      <c r="G174" s="39">
        <f t="shared" si="2"/>
        <v>0</v>
      </c>
    </row>
    <row r="175" spans="1:7" x14ac:dyDescent="0.25">
      <c r="A175" s="37">
        <v>2105019</v>
      </c>
      <c r="B175" s="38" t="s">
        <v>364</v>
      </c>
      <c r="C175" s="39">
        <v>58</v>
      </c>
      <c r="G175" s="39">
        <f t="shared" si="2"/>
        <v>0</v>
      </c>
    </row>
    <row r="176" spans="1:7" x14ac:dyDescent="0.25">
      <c r="A176" s="37">
        <v>2105053</v>
      </c>
      <c r="B176" s="38" t="s">
        <v>365</v>
      </c>
      <c r="C176" s="39">
        <v>180.15</v>
      </c>
      <c r="G176" s="39">
        <f t="shared" si="2"/>
        <v>0</v>
      </c>
    </row>
    <row r="177" spans="1:7" x14ac:dyDescent="0.25">
      <c r="A177" s="37">
        <v>2105055</v>
      </c>
      <c r="B177" s="38" t="s">
        <v>366</v>
      </c>
      <c r="C177" s="39">
        <v>297.5</v>
      </c>
      <c r="G177" s="39">
        <f t="shared" si="2"/>
        <v>0</v>
      </c>
    </row>
    <row r="178" spans="1:7" x14ac:dyDescent="0.25">
      <c r="A178" s="37">
        <v>2105058</v>
      </c>
      <c r="B178" s="38" t="s">
        <v>367</v>
      </c>
      <c r="C178" s="39">
        <v>299.7</v>
      </c>
      <c r="G178" s="39">
        <f t="shared" si="2"/>
        <v>0</v>
      </c>
    </row>
    <row r="179" spans="1:7" x14ac:dyDescent="0.25">
      <c r="A179" s="37">
        <v>2105061</v>
      </c>
      <c r="B179" s="38" t="s">
        <v>368</v>
      </c>
      <c r="C179" s="39">
        <v>299.7</v>
      </c>
      <c r="G179" s="39">
        <f t="shared" si="2"/>
        <v>0</v>
      </c>
    </row>
    <row r="180" spans="1:7" x14ac:dyDescent="0.25">
      <c r="A180" s="37">
        <v>2105062</v>
      </c>
      <c r="B180" s="38" t="s">
        <v>369</v>
      </c>
      <c r="C180" s="39">
        <v>8010</v>
      </c>
      <c r="G180" s="39">
        <f t="shared" si="2"/>
        <v>0</v>
      </c>
    </row>
    <row r="181" spans="1:7" x14ac:dyDescent="0.25">
      <c r="A181" s="37">
        <v>2105063</v>
      </c>
      <c r="B181" s="38" t="s">
        <v>370</v>
      </c>
      <c r="C181" s="39">
        <v>1917.03</v>
      </c>
      <c r="G181" s="39">
        <f t="shared" si="2"/>
        <v>0</v>
      </c>
    </row>
    <row r="182" spans="1:7" x14ac:dyDescent="0.25">
      <c r="A182" s="37">
        <v>2105064</v>
      </c>
      <c r="B182" s="38" t="s">
        <v>371</v>
      </c>
      <c r="C182" s="39">
        <v>14490</v>
      </c>
      <c r="G182" s="39">
        <f t="shared" si="2"/>
        <v>0</v>
      </c>
    </row>
    <row r="183" spans="1:7" x14ac:dyDescent="0.25">
      <c r="A183" s="37">
        <v>2105065</v>
      </c>
      <c r="B183" s="38" t="s">
        <v>372</v>
      </c>
      <c r="C183" s="39">
        <v>94767.63</v>
      </c>
      <c r="G183" s="39">
        <f t="shared" si="2"/>
        <v>0</v>
      </c>
    </row>
    <row r="184" spans="1:7" x14ac:dyDescent="0.25">
      <c r="A184" s="37">
        <v>2105066</v>
      </c>
      <c r="B184" s="38" t="s">
        <v>373</v>
      </c>
      <c r="C184" s="39">
        <v>1200</v>
      </c>
      <c r="G184" s="39">
        <f t="shared" si="2"/>
        <v>0</v>
      </c>
    </row>
    <row r="185" spans="1:7" x14ac:dyDescent="0.25">
      <c r="A185" s="37">
        <v>2105067</v>
      </c>
      <c r="B185" s="38" t="s">
        <v>374</v>
      </c>
      <c r="C185" s="39">
        <v>129433.32</v>
      </c>
      <c r="G185" s="39">
        <f t="shared" si="2"/>
        <v>0</v>
      </c>
    </row>
    <row r="186" spans="1:7" x14ac:dyDescent="0.25">
      <c r="A186" s="37">
        <v>2105068</v>
      </c>
      <c r="B186" s="38" t="s">
        <v>375</v>
      </c>
      <c r="C186" s="39">
        <v>950</v>
      </c>
      <c r="G186" s="39">
        <f t="shared" si="2"/>
        <v>0</v>
      </c>
    </row>
    <row r="187" spans="1:7" x14ac:dyDescent="0.25">
      <c r="A187" s="37">
        <v>2105069</v>
      </c>
      <c r="B187" s="38" t="s">
        <v>376</v>
      </c>
      <c r="C187" s="39">
        <v>7500</v>
      </c>
      <c r="G187" s="39">
        <f t="shared" si="2"/>
        <v>0</v>
      </c>
    </row>
    <row r="188" spans="1:7" x14ac:dyDescent="0.25">
      <c r="A188" s="37">
        <v>2105070</v>
      </c>
      <c r="B188" s="38" t="s">
        <v>377</v>
      </c>
      <c r="C188" s="39">
        <v>3500</v>
      </c>
      <c r="G188" s="39">
        <f t="shared" si="2"/>
        <v>0</v>
      </c>
    </row>
    <row r="189" spans="1:7" x14ac:dyDescent="0.25">
      <c r="A189" s="37">
        <v>2105071</v>
      </c>
      <c r="B189" s="38" t="s">
        <v>378</v>
      </c>
      <c r="C189" s="39">
        <v>13989.01</v>
      </c>
      <c r="G189" s="39">
        <f t="shared" si="2"/>
        <v>0</v>
      </c>
    </row>
    <row r="190" spans="1:7" x14ac:dyDescent="0.25">
      <c r="A190" s="37">
        <v>2105072</v>
      </c>
      <c r="B190" s="38" t="s">
        <v>379</v>
      </c>
      <c r="C190" s="39">
        <v>11867.31</v>
      </c>
      <c r="G190" s="39">
        <f t="shared" si="2"/>
        <v>0</v>
      </c>
    </row>
    <row r="191" spans="1:7" x14ac:dyDescent="0.25">
      <c r="A191" s="37">
        <v>2105073</v>
      </c>
      <c r="B191" s="38" t="s">
        <v>380</v>
      </c>
      <c r="C191" s="39">
        <v>110121.15</v>
      </c>
      <c r="G191" s="39">
        <f t="shared" si="2"/>
        <v>0</v>
      </c>
    </row>
    <row r="192" spans="1:7" x14ac:dyDescent="0.25">
      <c r="A192" s="37">
        <v>2105074</v>
      </c>
      <c r="B192" s="38" t="s">
        <v>381</v>
      </c>
      <c r="C192" s="39">
        <v>1030.56</v>
      </c>
      <c r="G192" s="39">
        <f t="shared" si="2"/>
        <v>0</v>
      </c>
    </row>
    <row r="193" spans="1:7" x14ac:dyDescent="0.25">
      <c r="A193" s="37">
        <v>2105076</v>
      </c>
      <c r="B193" s="38" t="s">
        <v>382</v>
      </c>
      <c r="C193" s="39">
        <v>750.6</v>
      </c>
      <c r="G193" s="39">
        <f t="shared" si="2"/>
        <v>0</v>
      </c>
    </row>
    <row r="194" spans="1:7" x14ac:dyDescent="0.25">
      <c r="A194" s="37">
        <v>2105083</v>
      </c>
      <c r="B194" s="38" t="s">
        <v>383</v>
      </c>
      <c r="C194" s="39">
        <v>122.99</v>
      </c>
      <c r="G194" s="39">
        <f t="shared" si="2"/>
        <v>0</v>
      </c>
    </row>
    <row r="195" spans="1:7" x14ac:dyDescent="0.25">
      <c r="A195" s="37">
        <v>2105084</v>
      </c>
      <c r="B195" s="38" t="s">
        <v>384</v>
      </c>
      <c r="C195" s="39">
        <v>122.99</v>
      </c>
      <c r="G195" s="39">
        <f t="shared" si="2"/>
        <v>0</v>
      </c>
    </row>
    <row r="196" spans="1:7" x14ac:dyDescent="0.25">
      <c r="A196" s="37">
        <v>2105085</v>
      </c>
      <c r="B196" s="38" t="s">
        <v>385</v>
      </c>
      <c r="C196" s="39">
        <v>122.99</v>
      </c>
      <c r="G196" s="39">
        <f t="shared" ref="G196:G259" si="3">IF(F196="X",C196,)</f>
        <v>0</v>
      </c>
    </row>
    <row r="197" spans="1:7" x14ac:dyDescent="0.25">
      <c r="A197" s="37">
        <v>2105086</v>
      </c>
      <c r="B197" s="38" t="s">
        <v>386</v>
      </c>
      <c r="C197" s="39">
        <v>122.99</v>
      </c>
      <c r="G197" s="39">
        <f t="shared" si="3"/>
        <v>0</v>
      </c>
    </row>
    <row r="198" spans="1:7" x14ac:dyDescent="0.25">
      <c r="A198" s="37">
        <v>2105087</v>
      </c>
      <c r="B198" s="38" t="s">
        <v>387</v>
      </c>
      <c r="C198" s="39">
        <v>122.99</v>
      </c>
      <c r="G198" s="39">
        <f t="shared" si="3"/>
        <v>0</v>
      </c>
    </row>
    <row r="199" spans="1:7" x14ac:dyDescent="0.25">
      <c r="A199" s="37">
        <v>2105088</v>
      </c>
      <c r="B199" s="38" t="s">
        <v>388</v>
      </c>
      <c r="C199" s="39">
        <v>122.99</v>
      </c>
      <c r="G199" s="39">
        <f t="shared" si="3"/>
        <v>0</v>
      </c>
    </row>
    <row r="200" spans="1:7" x14ac:dyDescent="0.25">
      <c r="A200" s="37">
        <v>2105089</v>
      </c>
      <c r="B200" s="38" t="s">
        <v>389</v>
      </c>
      <c r="C200" s="39">
        <v>122.99</v>
      </c>
      <c r="G200" s="39">
        <f t="shared" si="3"/>
        <v>0</v>
      </c>
    </row>
    <row r="201" spans="1:7" x14ac:dyDescent="0.25">
      <c r="A201" s="37">
        <v>2105120</v>
      </c>
      <c r="B201" s="38" t="s">
        <v>390</v>
      </c>
      <c r="C201" s="39">
        <v>22862.75</v>
      </c>
      <c r="G201" s="39">
        <f t="shared" si="3"/>
        <v>0</v>
      </c>
    </row>
    <row r="202" spans="1:7" x14ac:dyDescent="0.25">
      <c r="A202" s="37">
        <v>2105122</v>
      </c>
      <c r="B202" s="38" t="s">
        <v>391</v>
      </c>
      <c r="C202" s="39">
        <v>4288</v>
      </c>
      <c r="G202" s="39">
        <f t="shared" si="3"/>
        <v>0</v>
      </c>
    </row>
    <row r="203" spans="1:7" x14ac:dyDescent="0.25">
      <c r="A203" s="37">
        <v>2105123</v>
      </c>
      <c r="B203" s="38" t="s">
        <v>392</v>
      </c>
      <c r="C203" s="39">
        <v>5625</v>
      </c>
      <c r="G203" s="39">
        <f t="shared" si="3"/>
        <v>0</v>
      </c>
    </row>
    <row r="204" spans="1:7" x14ac:dyDescent="0.25">
      <c r="A204" s="37">
        <v>2105125</v>
      </c>
      <c r="B204" s="38" t="s">
        <v>393</v>
      </c>
      <c r="C204" s="39">
        <v>759.75</v>
      </c>
      <c r="G204" s="39">
        <f t="shared" si="3"/>
        <v>0</v>
      </c>
    </row>
    <row r="205" spans="1:7" x14ac:dyDescent="0.25">
      <c r="A205" s="37">
        <v>2105126</v>
      </c>
      <c r="B205" s="38" t="s">
        <v>394</v>
      </c>
      <c r="C205" s="39">
        <v>371.89</v>
      </c>
      <c r="G205" s="39">
        <f t="shared" si="3"/>
        <v>0</v>
      </c>
    </row>
    <row r="206" spans="1:7" x14ac:dyDescent="0.25">
      <c r="A206" s="37">
        <v>2105127</v>
      </c>
      <c r="B206" s="38" t="s">
        <v>395</v>
      </c>
      <c r="C206" s="39">
        <v>78059.789999999994</v>
      </c>
      <c r="G206" s="39">
        <f t="shared" si="3"/>
        <v>0</v>
      </c>
    </row>
    <row r="207" spans="1:7" x14ac:dyDescent="0.25">
      <c r="A207" s="37">
        <v>2105128</v>
      </c>
      <c r="B207" s="38" t="s">
        <v>396</v>
      </c>
      <c r="C207" s="39">
        <v>204.93</v>
      </c>
      <c r="G207" s="39">
        <f t="shared" si="3"/>
        <v>0</v>
      </c>
    </row>
    <row r="208" spans="1:7" x14ac:dyDescent="0.25">
      <c r="A208" s="37">
        <v>2105129</v>
      </c>
      <c r="B208" s="38" t="s">
        <v>397</v>
      </c>
      <c r="C208" s="39">
        <v>1628.62</v>
      </c>
      <c r="G208" s="39">
        <f t="shared" si="3"/>
        <v>0</v>
      </c>
    </row>
    <row r="209" spans="1:7" x14ac:dyDescent="0.25">
      <c r="A209" s="37">
        <v>2105130</v>
      </c>
      <c r="B209" s="38" t="s">
        <v>398</v>
      </c>
      <c r="C209" s="39">
        <v>15104</v>
      </c>
      <c r="G209" s="39">
        <f t="shared" si="3"/>
        <v>0</v>
      </c>
    </row>
    <row r="210" spans="1:7" x14ac:dyDescent="0.25">
      <c r="A210" s="37">
        <v>2105131</v>
      </c>
      <c r="B210" s="38" t="s">
        <v>399</v>
      </c>
      <c r="C210" s="39">
        <v>413.22</v>
      </c>
      <c r="G210" s="39">
        <f t="shared" si="3"/>
        <v>0</v>
      </c>
    </row>
    <row r="211" spans="1:7" x14ac:dyDescent="0.25">
      <c r="A211" s="37">
        <v>2105132</v>
      </c>
      <c r="B211" s="38" t="s">
        <v>400</v>
      </c>
      <c r="C211" s="39">
        <v>75</v>
      </c>
      <c r="G211" s="39">
        <f t="shared" si="3"/>
        <v>0</v>
      </c>
    </row>
    <row r="212" spans="1:7" x14ac:dyDescent="0.25">
      <c r="A212" s="37">
        <v>2105134</v>
      </c>
      <c r="B212" s="38" t="s">
        <v>401</v>
      </c>
      <c r="C212" s="39">
        <v>17167.5</v>
      </c>
      <c r="G212" s="39">
        <f t="shared" si="3"/>
        <v>0</v>
      </c>
    </row>
    <row r="213" spans="1:7" x14ac:dyDescent="0.25">
      <c r="A213" s="37">
        <v>2106003</v>
      </c>
      <c r="B213" s="38" t="s">
        <v>402</v>
      </c>
      <c r="C213" s="39">
        <v>-299.7</v>
      </c>
      <c r="F213" s="78" t="s">
        <v>784</v>
      </c>
      <c r="G213" s="39">
        <f t="shared" si="3"/>
        <v>-299.7</v>
      </c>
    </row>
    <row r="214" spans="1:7" x14ac:dyDescent="0.25">
      <c r="A214" s="37">
        <v>2106004</v>
      </c>
      <c r="B214" s="38" t="s">
        <v>403</v>
      </c>
      <c r="C214" s="39">
        <v>-11017.87</v>
      </c>
      <c r="F214" s="78" t="s">
        <v>784</v>
      </c>
      <c r="G214" s="39">
        <f t="shared" si="3"/>
        <v>-11017.87</v>
      </c>
    </row>
    <row r="215" spans="1:7" x14ac:dyDescent="0.25">
      <c r="A215" s="37">
        <v>2106011</v>
      </c>
      <c r="B215" s="38" t="s">
        <v>404</v>
      </c>
      <c r="C215" s="39">
        <v>519.45000000000005</v>
      </c>
      <c r="G215" s="39">
        <f t="shared" si="3"/>
        <v>0</v>
      </c>
    </row>
    <row r="216" spans="1:7" x14ac:dyDescent="0.25">
      <c r="A216" s="37">
        <v>2106012</v>
      </c>
      <c r="B216" s="38" t="s">
        <v>405</v>
      </c>
      <c r="C216" s="39">
        <v>9375</v>
      </c>
      <c r="G216" s="39">
        <f t="shared" si="3"/>
        <v>0</v>
      </c>
    </row>
    <row r="217" spans="1:7" x14ac:dyDescent="0.25">
      <c r="A217" s="37">
        <v>2106021</v>
      </c>
      <c r="B217" s="38" t="s">
        <v>406</v>
      </c>
      <c r="C217" s="39">
        <v>209.7</v>
      </c>
      <c r="G217" s="39">
        <f t="shared" si="3"/>
        <v>0</v>
      </c>
    </row>
    <row r="218" spans="1:7" x14ac:dyDescent="0.25">
      <c r="A218" s="37">
        <v>2106026</v>
      </c>
      <c r="B218" s="38" t="s">
        <v>407</v>
      </c>
      <c r="C218" s="39">
        <v>57.4</v>
      </c>
      <c r="G218" s="39">
        <f t="shared" si="3"/>
        <v>0</v>
      </c>
    </row>
    <row r="219" spans="1:7" x14ac:dyDescent="0.25">
      <c r="A219" s="37">
        <v>2106027</v>
      </c>
      <c r="B219" s="38" t="s">
        <v>408</v>
      </c>
      <c r="C219" s="39">
        <v>216.68</v>
      </c>
      <c r="G219" s="39">
        <f t="shared" si="3"/>
        <v>0</v>
      </c>
    </row>
    <row r="220" spans="1:7" x14ac:dyDescent="0.25">
      <c r="A220" s="37">
        <v>2106036</v>
      </c>
      <c r="B220" s="38" t="s">
        <v>409</v>
      </c>
      <c r="C220" s="39">
        <v>7500</v>
      </c>
      <c r="G220" s="39">
        <f t="shared" si="3"/>
        <v>0</v>
      </c>
    </row>
    <row r="221" spans="1:7" x14ac:dyDescent="0.25">
      <c r="A221" s="37">
        <v>2106037</v>
      </c>
      <c r="B221" s="38" t="s">
        <v>410</v>
      </c>
      <c r="C221" s="39">
        <v>3500</v>
      </c>
      <c r="G221" s="39">
        <f t="shared" si="3"/>
        <v>0</v>
      </c>
    </row>
    <row r="222" spans="1:7" x14ac:dyDescent="0.25">
      <c r="A222" s="37">
        <v>2106039</v>
      </c>
      <c r="B222" s="38" t="s">
        <v>411</v>
      </c>
      <c r="C222" s="39">
        <v>4000</v>
      </c>
      <c r="G222" s="39">
        <f t="shared" si="3"/>
        <v>0</v>
      </c>
    </row>
    <row r="223" spans="1:7" x14ac:dyDescent="0.25">
      <c r="A223" s="37">
        <v>2106041</v>
      </c>
      <c r="B223" s="38" t="s">
        <v>412</v>
      </c>
      <c r="C223" s="39">
        <v>1728.36</v>
      </c>
      <c r="G223" s="39">
        <f t="shared" si="3"/>
        <v>0</v>
      </c>
    </row>
    <row r="224" spans="1:7" x14ac:dyDescent="0.25">
      <c r="A224" s="37">
        <v>2106042</v>
      </c>
      <c r="B224" s="38" t="s">
        <v>413</v>
      </c>
      <c r="C224" s="39">
        <v>122.99</v>
      </c>
      <c r="G224" s="39">
        <f t="shared" si="3"/>
        <v>0</v>
      </c>
    </row>
    <row r="225" spans="1:7" x14ac:dyDescent="0.25">
      <c r="A225" s="37">
        <v>2106051</v>
      </c>
      <c r="B225" s="38" t="s">
        <v>414</v>
      </c>
      <c r="C225" s="39">
        <v>11017.87</v>
      </c>
      <c r="G225" s="39">
        <f t="shared" si="3"/>
        <v>0</v>
      </c>
    </row>
    <row r="226" spans="1:7" x14ac:dyDescent="0.25">
      <c r="A226" s="37">
        <v>2106052</v>
      </c>
      <c r="B226" s="38" t="s">
        <v>415</v>
      </c>
      <c r="C226" s="39">
        <v>597</v>
      </c>
      <c r="G226" s="39">
        <f t="shared" si="3"/>
        <v>0</v>
      </c>
    </row>
    <row r="227" spans="1:7" x14ac:dyDescent="0.25">
      <c r="A227" s="37">
        <v>2106053</v>
      </c>
      <c r="B227" s="38" t="s">
        <v>416</v>
      </c>
      <c r="C227" s="39">
        <v>5625</v>
      </c>
      <c r="G227" s="39">
        <f t="shared" si="3"/>
        <v>0</v>
      </c>
    </row>
    <row r="228" spans="1:7" x14ac:dyDescent="0.25">
      <c r="A228" s="37">
        <v>2106054</v>
      </c>
      <c r="B228" s="38" t="s">
        <v>417</v>
      </c>
      <c r="C228" s="39">
        <v>468.13</v>
      </c>
      <c r="G228" s="39">
        <f t="shared" si="3"/>
        <v>0</v>
      </c>
    </row>
    <row r="229" spans="1:7" x14ac:dyDescent="0.25">
      <c r="A229" s="37">
        <v>2106055</v>
      </c>
      <c r="B229" s="38" t="s">
        <v>418</v>
      </c>
      <c r="C229" s="39">
        <v>22868.04</v>
      </c>
      <c r="G229" s="39">
        <f t="shared" si="3"/>
        <v>0</v>
      </c>
    </row>
    <row r="230" spans="1:7" x14ac:dyDescent="0.25">
      <c r="A230" s="37">
        <v>2106059</v>
      </c>
      <c r="B230" s="38" t="s">
        <v>419</v>
      </c>
      <c r="C230" s="39">
        <v>41.31</v>
      </c>
      <c r="G230" s="39">
        <f t="shared" si="3"/>
        <v>0</v>
      </c>
    </row>
    <row r="231" spans="1:7" x14ac:dyDescent="0.25">
      <c r="A231" s="37">
        <v>2106060</v>
      </c>
      <c r="B231" s="38" t="s">
        <v>420</v>
      </c>
      <c r="C231" s="39">
        <v>235.54</v>
      </c>
      <c r="G231" s="39">
        <f t="shared" si="3"/>
        <v>0</v>
      </c>
    </row>
    <row r="232" spans="1:7" x14ac:dyDescent="0.25">
      <c r="A232" s="37">
        <v>2106065</v>
      </c>
      <c r="B232" s="38" t="s">
        <v>421</v>
      </c>
      <c r="C232" s="39">
        <v>1900</v>
      </c>
      <c r="G232" s="39">
        <f t="shared" si="3"/>
        <v>0</v>
      </c>
    </row>
    <row r="233" spans="1:7" x14ac:dyDescent="0.25">
      <c r="A233" s="37">
        <v>2106093</v>
      </c>
      <c r="B233" s="38" t="s">
        <v>422</v>
      </c>
      <c r="C233" s="39">
        <v>305.74</v>
      </c>
      <c r="G233" s="39">
        <f t="shared" si="3"/>
        <v>0</v>
      </c>
    </row>
    <row r="234" spans="1:7" x14ac:dyDescent="0.25">
      <c r="A234" s="37">
        <v>2106094</v>
      </c>
      <c r="B234" s="38" t="s">
        <v>423</v>
      </c>
      <c r="C234" s="39">
        <v>203.31</v>
      </c>
      <c r="G234" s="39">
        <f t="shared" si="3"/>
        <v>0</v>
      </c>
    </row>
    <row r="235" spans="1:7" x14ac:dyDescent="0.25">
      <c r="A235" s="37">
        <v>2106097</v>
      </c>
      <c r="B235" s="38" t="s">
        <v>424</v>
      </c>
      <c r="C235" s="39">
        <v>21505.34</v>
      </c>
      <c r="G235" s="39">
        <f t="shared" si="3"/>
        <v>0</v>
      </c>
    </row>
    <row r="236" spans="1:7" x14ac:dyDescent="0.25">
      <c r="A236" s="37">
        <v>2106100</v>
      </c>
      <c r="B236" s="38" t="s">
        <v>425</v>
      </c>
      <c r="C236" s="39">
        <v>1360</v>
      </c>
      <c r="G236" s="39">
        <f t="shared" si="3"/>
        <v>0</v>
      </c>
    </row>
    <row r="237" spans="1:7" x14ac:dyDescent="0.25">
      <c r="A237" s="37">
        <v>2106101</v>
      </c>
      <c r="B237" s="38" t="s">
        <v>426</v>
      </c>
      <c r="C237" s="39">
        <v>1222.52</v>
      </c>
      <c r="G237" s="39">
        <f t="shared" si="3"/>
        <v>0</v>
      </c>
    </row>
    <row r="238" spans="1:7" x14ac:dyDescent="0.25">
      <c r="A238" s="37">
        <v>2106102</v>
      </c>
      <c r="B238" s="38" t="s">
        <v>427</v>
      </c>
      <c r="C238" s="39">
        <v>4199.29</v>
      </c>
      <c r="G238" s="39">
        <f t="shared" si="3"/>
        <v>0</v>
      </c>
    </row>
    <row r="239" spans="1:7" x14ac:dyDescent="0.25">
      <c r="A239" s="37">
        <v>2106103</v>
      </c>
      <c r="B239" s="38" t="s">
        <v>428</v>
      </c>
      <c r="C239" s="39">
        <v>575</v>
      </c>
      <c r="G239" s="39">
        <f t="shared" si="3"/>
        <v>0</v>
      </c>
    </row>
    <row r="240" spans="1:7" x14ac:dyDescent="0.25">
      <c r="A240" s="37">
        <v>2106104</v>
      </c>
      <c r="B240" s="38" t="s">
        <v>429</v>
      </c>
      <c r="C240" s="39">
        <v>579</v>
      </c>
      <c r="G240" s="39">
        <f t="shared" si="3"/>
        <v>0</v>
      </c>
    </row>
    <row r="241" spans="1:7" x14ac:dyDescent="0.25">
      <c r="A241" s="37">
        <v>2106105</v>
      </c>
      <c r="B241" s="38" t="s">
        <v>430</v>
      </c>
      <c r="C241" s="39">
        <v>200</v>
      </c>
      <c r="G241" s="39">
        <f t="shared" si="3"/>
        <v>0</v>
      </c>
    </row>
    <row r="242" spans="1:7" x14ac:dyDescent="0.25">
      <c r="A242" s="37">
        <v>2106106</v>
      </c>
      <c r="B242" s="38" t="s">
        <v>431</v>
      </c>
      <c r="C242" s="39">
        <v>47864.04</v>
      </c>
      <c r="G242" s="39">
        <f t="shared" si="3"/>
        <v>0</v>
      </c>
    </row>
    <row r="243" spans="1:7" x14ac:dyDescent="0.25">
      <c r="A243" s="37">
        <v>2106107</v>
      </c>
      <c r="B243" s="38" t="s">
        <v>432</v>
      </c>
      <c r="C243" s="39">
        <v>65751.210000000006</v>
      </c>
      <c r="G243" s="39">
        <f t="shared" si="3"/>
        <v>0</v>
      </c>
    </row>
    <row r="244" spans="1:7" x14ac:dyDescent="0.25">
      <c r="A244" s="37">
        <v>2106108</v>
      </c>
      <c r="B244" s="38" t="s">
        <v>433</v>
      </c>
      <c r="C244" s="39">
        <v>35544.11</v>
      </c>
      <c r="G244" s="39">
        <f t="shared" si="3"/>
        <v>0</v>
      </c>
    </row>
    <row r="245" spans="1:7" x14ac:dyDescent="0.25">
      <c r="A245" s="37">
        <v>2106112</v>
      </c>
      <c r="B245" s="38" t="s">
        <v>434</v>
      </c>
      <c r="C245" s="39">
        <v>200516.34</v>
      </c>
      <c r="G245" s="39">
        <f t="shared" si="3"/>
        <v>0</v>
      </c>
    </row>
    <row r="246" spans="1:7" x14ac:dyDescent="0.25">
      <c r="A246" s="37">
        <v>2106114</v>
      </c>
      <c r="B246" s="38" t="s">
        <v>435</v>
      </c>
      <c r="C246" s="39">
        <v>14429.14</v>
      </c>
      <c r="G246" s="39">
        <f t="shared" si="3"/>
        <v>0</v>
      </c>
    </row>
    <row r="247" spans="1:7" x14ac:dyDescent="0.25">
      <c r="A247" s="37">
        <v>2106115</v>
      </c>
      <c r="B247" s="38" t="s">
        <v>436</v>
      </c>
      <c r="C247" s="39">
        <v>13562.18</v>
      </c>
      <c r="G247" s="39">
        <f t="shared" si="3"/>
        <v>0</v>
      </c>
    </row>
    <row r="248" spans="1:7" x14ac:dyDescent="0.25">
      <c r="A248" s="37">
        <v>2106130</v>
      </c>
      <c r="B248" s="38" t="s">
        <v>437</v>
      </c>
      <c r="C248" s="39">
        <v>53911.76</v>
      </c>
      <c r="G248" s="39">
        <f t="shared" si="3"/>
        <v>0</v>
      </c>
    </row>
    <row r="249" spans="1:7" x14ac:dyDescent="0.25">
      <c r="A249" s="37">
        <v>2106132</v>
      </c>
      <c r="B249" s="38" t="s">
        <v>438</v>
      </c>
      <c r="C249" s="39">
        <v>122.99</v>
      </c>
      <c r="G249" s="39">
        <f t="shared" si="3"/>
        <v>0</v>
      </c>
    </row>
    <row r="250" spans="1:7" x14ac:dyDescent="0.25">
      <c r="A250" s="37">
        <v>2106133</v>
      </c>
      <c r="B250" s="38" t="s">
        <v>439</v>
      </c>
      <c r="C250" s="39">
        <v>122.99</v>
      </c>
      <c r="G250" s="39">
        <f t="shared" si="3"/>
        <v>0</v>
      </c>
    </row>
    <row r="251" spans="1:7" x14ac:dyDescent="0.25">
      <c r="A251" s="37">
        <v>2106134</v>
      </c>
      <c r="B251" s="38" t="s">
        <v>440</v>
      </c>
      <c r="C251" s="39">
        <v>2</v>
      </c>
      <c r="G251" s="39">
        <f t="shared" si="3"/>
        <v>0</v>
      </c>
    </row>
    <row r="252" spans="1:7" x14ac:dyDescent="0.25">
      <c r="A252" s="37">
        <v>2106135</v>
      </c>
      <c r="B252" s="38" t="s">
        <v>441</v>
      </c>
      <c r="C252" s="39">
        <v>2</v>
      </c>
      <c r="G252" s="39">
        <f t="shared" si="3"/>
        <v>0</v>
      </c>
    </row>
    <row r="253" spans="1:7" x14ac:dyDescent="0.25">
      <c r="A253" s="37">
        <v>2106136</v>
      </c>
      <c r="B253" s="38" t="s">
        <v>442</v>
      </c>
      <c r="C253" s="39">
        <v>122.99</v>
      </c>
      <c r="G253" s="39">
        <f t="shared" si="3"/>
        <v>0</v>
      </c>
    </row>
    <row r="254" spans="1:7" x14ac:dyDescent="0.25">
      <c r="A254" s="37">
        <v>2106151</v>
      </c>
      <c r="B254" s="38" t="s">
        <v>443</v>
      </c>
      <c r="C254" s="39">
        <v>100</v>
      </c>
      <c r="G254" s="39">
        <f t="shared" si="3"/>
        <v>0</v>
      </c>
    </row>
    <row r="255" spans="1:7" x14ac:dyDescent="0.25">
      <c r="A255" s="37">
        <v>2106152</v>
      </c>
      <c r="B255" s="38" t="s">
        <v>444</v>
      </c>
      <c r="C255" s="39">
        <v>150</v>
      </c>
      <c r="G255" s="39">
        <f t="shared" si="3"/>
        <v>0</v>
      </c>
    </row>
    <row r="256" spans="1:7" x14ac:dyDescent="0.25">
      <c r="A256" s="37">
        <v>2106153</v>
      </c>
      <c r="B256" s="38" t="s">
        <v>445</v>
      </c>
      <c r="C256" s="39">
        <v>7308.54</v>
      </c>
      <c r="G256" s="39">
        <f t="shared" si="3"/>
        <v>0</v>
      </c>
    </row>
    <row r="257" spans="1:7" x14ac:dyDescent="0.25">
      <c r="A257" s="37">
        <v>2106154</v>
      </c>
      <c r="B257" s="38" t="s">
        <v>446</v>
      </c>
      <c r="C257" s="39">
        <v>2494.3200000000002</v>
      </c>
      <c r="G257" s="39">
        <f t="shared" si="3"/>
        <v>0</v>
      </c>
    </row>
    <row r="258" spans="1:7" x14ac:dyDescent="0.25">
      <c r="A258" s="37">
        <v>2106155</v>
      </c>
      <c r="B258" s="38" t="s">
        <v>447</v>
      </c>
      <c r="C258" s="39">
        <v>2249.5</v>
      </c>
      <c r="G258" s="39">
        <f t="shared" si="3"/>
        <v>0</v>
      </c>
    </row>
    <row r="259" spans="1:7" x14ac:dyDescent="0.25">
      <c r="A259" s="37">
        <v>2106156</v>
      </c>
      <c r="B259" s="38" t="s">
        <v>448</v>
      </c>
      <c r="C259" s="39">
        <v>950</v>
      </c>
      <c r="G259" s="39">
        <f t="shared" si="3"/>
        <v>0</v>
      </c>
    </row>
    <row r="260" spans="1:7" x14ac:dyDescent="0.25">
      <c r="A260" s="37">
        <v>2106157</v>
      </c>
      <c r="B260" s="38" t="s">
        <v>449</v>
      </c>
      <c r="C260" s="39">
        <v>3500</v>
      </c>
      <c r="G260" s="39">
        <f t="shared" ref="G260:G323" si="4">IF(F260="X",C260,)</f>
        <v>0</v>
      </c>
    </row>
    <row r="261" spans="1:7" x14ac:dyDescent="0.25">
      <c r="A261" s="37">
        <v>2106158</v>
      </c>
      <c r="B261" s="38" t="s">
        <v>450</v>
      </c>
      <c r="C261" s="39">
        <v>7500</v>
      </c>
      <c r="G261" s="39">
        <f t="shared" si="4"/>
        <v>0</v>
      </c>
    </row>
    <row r="262" spans="1:7" x14ac:dyDescent="0.25">
      <c r="A262" s="37">
        <v>2106159</v>
      </c>
      <c r="B262" s="38" t="s">
        <v>451</v>
      </c>
      <c r="C262" s="39">
        <v>2430</v>
      </c>
      <c r="G262" s="39">
        <f t="shared" si="4"/>
        <v>0</v>
      </c>
    </row>
    <row r="263" spans="1:7" x14ac:dyDescent="0.25">
      <c r="A263" s="37">
        <v>2107002</v>
      </c>
      <c r="B263" s="38" t="s">
        <v>452</v>
      </c>
      <c r="C263" s="39">
        <v>-2438.6</v>
      </c>
      <c r="F263" s="78" t="s">
        <v>784</v>
      </c>
      <c r="G263" s="39">
        <f t="shared" si="4"/>
        <v>-2438.6</v>
      </c>
    </row>
    <row r="264" spans="1:7" x14ac:dyDescent="0.25">
      <c r="A264" s="37">
        <v>2107004</v>
      </c>
      <c r="B264" s="38" t="s">
        <v>453</v>
      </c>
      <c r="C264" s="39">
        <v>-4000</v>
      </c>
      <c r="F264" s="78" t="s">
        <v>784</v>
      </c>
      <c r="G264" s="39">
        <f t="shared" si="4"/>
        <v>-4000</v>
      </c>
    </row>
    <row r="265" spans="1:7" x14ac:dyDescent="0.25">
      <c r="A265" s="37">
        <v>2107011</v>
      </c>
      <c r="B265" s="38" t="s">
        <v>454</v>
      </c>
      <c r="C265" s="39">
        <v>12500</v>
      </c>
      <c r="G265" s="39">
        <f t="shared" si="4"/>
        <v>0</v>
      </c>
    </row>
    <row r="266" spans="1:7" x14ac:dyDescent="0.25">
      <c r="A266" s="37">
        <v>2107012</v>
      </c>
      <c r="B266" s="38" t="s">
        <v>455</v>
      </c>
      <c r="C266" s="39">
        <v>9375</v>
      </c>
      <c r="G266" s="39">
        <f t="shared" si="4"/>
        <v>0</v>
      </c>
    </row>
    <row r="267" spans="1:7" x14ac:dyDescent="0.25">
      <c r="A267" s="37">
        <v>2107013</v>
      </c>
      <c r="B267" s="38" t="s">
        <v>456</v>
      </c>
      <c r="C267" s="39">
        <v>400</v>
      </c>
      <c r="G267" s="39">
        <f t="shared" si="4"/>
        <v>0</v>
      </c>
    </row>
    <row r="268" spans="1:7" x14ac:dyDescent="0.25">
      <c r="A268" s="37">
        <v>2107035</v>
      </c>
      <c r="B268" s="38" t="s">
        <v>457</v>
      </c>
      <c r="C268" s="39">
        <v>328.84</v>
      </c>
      <c r="G268" s="39">
        <f t="shared" si="4"/>
        <v>0</v>
      </c>
    </row>
    <row r="269" spans="1:7" x14ac:dyDescent="0.25">
      <c r="A269" s="37">
        <v>2107036</v>
      </c>
      <c r="B269" s="38" t="s">
        <v>458</v>
      </c>
      <c r="C269" s="39">
        <v>22863.599999999999</v>
      </c>
      <c r="G269" s="39">
        <f t="shared" si="4"/>
        <v>0</v>
      </c>
    </row>
    <row r="270" spans="1:7" x14ac:dyDescent="0.25">
      <c r="A270" s="37">
        <v>2107038</v>
      </c>
      <c r="B270" s="38" t="s">
        <v>459</v>
      </c>
      <c r="C270" s="39">
        <v>26396.82</v>
      </c>
      <c r="G270" s="39">
        <f t="shared" si="4"/>
        <v>0</v>
      </c>
    </row>
    <row r="271" spans="1:7" x14ac:dyDescent="0.25">
      <c r="A271" s="37">
        <v>2107039</v>
      </c>
      <c r="B271" s="38" t="s">
        <v>460</v>
      </c>
      <c r="C271" s="39">
        <v>5625</v>
      </c>
      <c r="G271" s="39">
        <f t="shared" si="4"/>
        <v>0</v>
      </c>
    </row>
    <row r="272" spans="1:7" x14ac:dyDescent="0.25">
      <c r="A272" s="37">
        <v>2107040</v>
      </c>
      <c r="B272" s="38" t="s">
        <v>461</v>
      </c>
      <c r="C272" s="39">
        <v>772.5</v>
      </c>
      <c r="G272" s="39">
        <f t="shared" si="4"/>
        <v>0</v>
      </c>
    </row>
    <row r="273" spans="1:7" x14ac:dyDescent="0.25">
      <c r="A273" s="37">
        <v>2107041</v>
      </c>
      <c r="B273" s="38" t="s">
        <v>462</v>
      </c>
      <c r="C273" s="39">
        <v>6280</v>
      </c>
      <c r="G273" s="39">
        <f t="shared" si="4"/>
        <v>0</v>
      </c>
    </row>
    <row r="274" spans="1:7" x14ac:dyDescent="0.25">
      <c r="A274" s="37">
        <v>2107050</v>
      </c>
      <c r="B274" s="38" t="s">
        <v>463</v>
      </c>
      <c r="C274" s="39">
        <v>580.1</v>
      </c>
      <c r="G274" s="39">
        <f t="shared" si="4"/>
        <v>0</v>
      </c>
    </row>
    <row r="275" spans="1:7" x14ac:dyDescent="0.25">
      <c r="A275" s="37">
        <v>2107051</v>
      </c>
      <c r="B275" s="38" t="s">
        <v>464</v>
      </c>
      <c r="C275" s="39">
        <v>361.07</v>
      </c>
      <c r="G275" s="39">
        <f t="shared" si="4"/>
        <v>0</v>
      </c>
    </row>
    <row r="276" spans="1:7" x14ac:dyDescent="0.25">
      <c r="A276" s="37">
        <v>2107058</v>
      </c>
      <c r="B276" s="38" t="s">
        <v>465</v>
      </c>
      <c r="C276" s="39">
        <v>57.4</v>
      </c>
      <c r="G276" s="39">
        <f t="shared" si="4"/>
        <v>0</v>
      </c>
    </row>
    <row r="277" spans="1:7" x14ac:dyDescent="0.25">
      <c r="A277" s="37">
        <v>2107063</v>
      </c>
      <c r="B277" s="38" t="s">
        <v>466</v>
      </c>
      <c r="C277" s="39">
        <v>8710.14</v>
      </c>
      <c r="G277" s="39">
        <f t="shared" si="4"/>
        <v>0</v>
      </c>
    </row>
    <row r="278" spans="1:7" x14ac:dyDescent="0.25">
      <c r="A278" s="37">
        <v>2107083</v>
      </c>
      <c r="B278" s="38" t="s">
        <v>467</v>
      </c>
      <c r="C278" s="39">
        <v>533</v>
      </c>
      <c r="G278" s="39">
        <f t="shared" si="4"/>
        <v>0</v>
      </c>
    </row>
    <row r="279" spans="1:7" x14ac:dyDescent="0.25">
      <c r="A279" s="37">
        <v>2107084</v>
      </c>
      <c r="B279" s="38" t="s">
        <v>468</v>
      </c>
      <c r="C279" s="39">
        <v>330.37</v>
      </c>
      <c r="G279" s="39">
        <f t="shared" si="4"/>
        <v>0</v>
      </c>
    </row>
    <row r="280" spans="1:7" x14ac:dyDescent="0.25">
      <c r="A280" s="37">
        <v>2107085</v>
      </c>
      <c r="B280" s="38" t="s">
        <v>469</v>
      </c>
      <c r="C280" s="39">
        <v>1106.6600000000001</v>
      </c>
      <c r="G280" s="39">
        <f t="shared" si="4"/>
        <v>0</v>
      </c>
    </row>
    <row r="281" spans="1:7" x14ac:dyDescent="0.25">
      <c r="A281" s="37">
        <v>2107086</v>
      </c>
      <c r="B281" s="38" t="s">
        <v>470</v>
      </c>
      <c r="C281" s="39">
        <v>688</v>
      </c>
      <c r="G281" s="39">
        <f t="shared" si="4"/>
        <v>0</v>
      </c>
    </row>
    <row r="282" spans="1:7" x14ac:dyDescent="0.25">
      <c r="A282" s="37">
        <v>2107087</v>
      </c>
      <c r="B282" s="38" t="s">
        <v>471</v>
      </c>
      <c r="C282" s="39">
        <v>150</v>
      </c>
      <c r="G282" s="39">
        <f t="shared" si="4"/>
        <v>0</v>
      </c>
    </row>
    <row r="283" spans="1:7" x14ac:dyDescent="0.25">
      <c r="A283" s="37">
        <v>2108003</v>
      </c>
      <c r="B283" s="38" t="s">
        <v>472</v>
      </c>
      <c r="C283" s="39">
        <v>52879.95</v>
      </c>
      <c r="G283" s="39">
        <f t="shared" si="4"/>
        <v>0</v>
      </c>
    </row>
    <row r="284" spans="1:7" x14ac:dyDescent="0.25">
      <c r="A284" s="37">
        <v>2108004</v>
      </c>
      <c r="B284" s="38" t="s">
        <v>473</v>
      </c>
      <c r="C284" s="39">
        <v>116129</v>
      </c>
      <c r="G284" s="39">
        <f t="shared" si="4"/>
        <v>0</v>
      </c>
    </row>
    <row r="285" spans="1:7" x14ac:dyDescent="0.25">
      <c r="A285" s="37">
        <v>2108006</v>
      </c>
      <c r="B285" s="38" t="s">
        <v>474</v>
      </c>
      <c r="C285" s="39">
        <v>4805.92</v>
      </c>
      <c r="G285" s="39">
        <f t="shared" si="4"/>
        <v>0</v>
      </c>
    </row>
    <row r="286" spans="1:7" x14ac:dyDescent="0.25">
      <c r="A286" s="37">
        <v>2108006</v>
      </c>
      <c r="B286" s="38" t="s">
        <v>475</v>
      </c>
      <c r="C286" s="39">
        <v>-1900</v>
      </c>
      <c r="F286" s="78" t="s">
        <v>784</v>
      </c>
      <c r="G286" s="39">
        <f t="shared" si="4"/>
        <v>-1900</v>
      </c>
    </row>
    <row r="287" spans="1:7" x14ac:dyDescent="0.25">
      <c r="A287" s="37">
        <v>2108007</v>
      </c>
      <c r="B287" s="38" t="s">
        <v>476</v>
      </c>
      <c r="C287" s="39">
        <v>50898.26</v>
      </c>
      <c r="G287" s="39">
        <f t="shared" si="4"/>
        <v>0</v>
      </c>
    </row>
    <row r="288" spans="1:7" x14ac:dyDescent="0.25">
      <c r="A288" s="37">
        <v>2108012</v>
      </c>
      <c r="B288" s="38" t="s">
        <v>477</v>
      </c>
      <c r="C288" s="39">
        <v>13500</v>
      </c>
      <c r="G288" s="39">
        <f t="shared" si="4"/>
        <v>0</v>
      </c>
    </row>
    <row r="289" spans="1:7" x14ac:dyDescent="0.25">
      <c r="A289" s="37">
        <v>2108013</v>
      </c>
      <c r="B289" s="38" t="s">
        <v>478</v>
      </c>
      <c r="C289" s="39">
        <v>93811.05</v>
      </c>
      <c r="G289" s="39">
        <f t="shared" si="4"/>
        <v>0</v>
      </c>
    </row>
    <row r="290" spans="1:7" x14ac:dyDescent="0.25">
      <c r="A290" s="37">
        <v>2108015</v>
      </c>
      <c r="B290" s="38" t="s">
        <v>479</v>
      </c>
      <c r="C290" s="39">
        <v>7500</v>
      </c>
      <c r="G290" s="39">
        <f t="shared" si="4"/>
        <v>0</v>
      </c>
    </row>
    <row r="291" spans="1:7" x14ac:dyDescent="0.25">
      <c r="A291" s="37">
        <v>2108016</v>
      </c>
      <c r="B291" s="38" t="s">
        <v>480</v>
      </c>
      <c r="C291" s="39">
        <v>3500</v>
      </c>
      <c r="G291" s="39">
        <f t="shared" si="4"/>
        <v>0</v>
      </c>
    </row>
    <row r="292" spans="1:7" x14ac:dyDescent="0.25">
      <c r="A292" s="37">
        <v>2108041</v>
      </c>
      <c r="B292" s="38" t="s">
        <v>481</v>
      </c>
      <c r="C292" s="39">
        <v>23541.53</v>
      </c>
      <c r="G292" s="39">
        <f t="shared" si="4"/>
        <v>0</v>
      </c>
    </row>
    <row r="293" spans="1:7" x14ac:dyDescent="0.25">
      <c r="A293" s="37">
        <v>2108063</v>
      </c>
      <c r="B293" s="38" t="s">
        <v>482</v>
      </c>
      <c r="C293" s="39">
        <v>235.54</v>
      </c>
      <c r="G293" s="39">
        <f t="shared" si="4"/>
        <v>0</v>
      </c>
    </row>
    <row r="294" spans="1:7" x14ac:dyDescent="0.25">
      <c r="A294" s="37">
        <v>2108066</v>
      </c>
      <c r="B294" s="38" t="s">
        <v>483</v>
      </c>
      <c r="C294" s="39">
        <v>748.47</v>
      </c>
      <c r="G294" s="39">
        <f t="shared" si="4"/>
        <v>0</v>
      </c>
    </row>
    <row r="295" spans="1:7" x14ac:dyDescent="0.25">
      <c r="A295" s="37">
        <v>2108067</v>
      </c>
      <c r="B295" s="38" t="s">
        <v>484</v>
      </c>
      <c r="C295" s="39">
        <v>9375</v>
      </c>
      <c r="G295" s="39">
        <f t="shared" si="4"/>
        <v>0</v>
      </c>
    </row>
    <row r="296" spans="1:7" x14ac:dyDescent="0.25">
      <c r="A296" s="37">
        <v>2108068</v>
      </c>
      <c r="B296" s="38" t="s">
        <v>485</v>
      </c>
      <c r="C296" s="39">
        <v>5625</v>
      </c>
      <c r="G296" s="39">
        <f t="shared" si="4"/>
        <v>0</v>
      </c>
    </row>
    <row r="297" spans="1:7" x14ac:dyDescent="0.25">
      <c r="A297" s="37">
        <v>2108070</v>
      </c>
      <c r="B297" s="38" t="s">
        <v>486</v>
      </c>
      <c r="C297" s="39">
        <v>950</v>
      </c>
      <c r="G297" s="39">
        <f t="shared" si="4"/>
        <v>0</v>
      </c>
    </row>
    <row r="298" spans="1:7" x14ac:dyDescent="0.25">
      <c r="A298" s="37">
        <v>2108071</v>
      </c>
      <c r="B298" s="38" t="s">
        <v>487</v>
      </c>
      <c r="C298" s="39">
        <v>54045.69</v>
      </c>
      <c r="G298" s="39">
        <f t="shared" si="4"/>
        <v>0</v>
      </c>
    </row>
    <row r="299" spans="1:7" x14ac:dyDescent="0.25">
      <c r="A299" s="37">
        <v>2108073</v>
      </c>
      <c r="B299" s="38" t="s">
        <v>488</v>
      </c>
      <c r="C299" s="39">
        <v>7265.22</v>
      </c>
      <c r="G299" s="39">
        <f t="shared" si="4"/>
        <v>0</v>
      </c>
    </row>
    <row r="300" spans="1:7" x14ac:dyDescent="0.25">
      <c r="A300" s="37">
        <v>2108074</v>
      </c>
      <c r="B300" s="38" t="s">
        <v>489</v>
      </c>
      <c r="C300" s="39">
        <v>2875.08</v>
      </c>
      <c r="G300" s="39">
        <f t="shared" si="4"/>
        <v>0</v>
      </c>
    </row>
    <row r="301" spans="1:7" x14ac:dyDescent="0.25">
      <c r="A301" s="37">
        <v>2108103</v>
      </c>
      <c r="B301" s="38" t="s">
        <v>490</v>
      </c>
      <c r="C301" s="39">
        <v>2345</v>
      </c>
      <c r="G301" s="39">
        <f t="shared" si="4"/>
        <v>0</v>
      </c>
    </row>
    <row r="302" spans="1:7" x14ac:dyDescent="0.25">
      <c r="A302" s="37">
        <v>2108107</v>
      </c>
      <c r="B302" s="38" t="s">
        <v>491</v>
      </c>
      <c r="C302" s="39">
        <v>966.6</v>
      </c>
      <c r="G302" s="39">
        <f t="shared" si="4"/>
        <v>0</v>
      </c>
    </row>
    <row r="303" spans="1:7" x14ac:dyDescent="0.25">
      <c r="A303" s="37">
        <v>2108108</v>
      </c>
      <c r="B303" s="38" t="s">
        <v>492</v>
      </c>
      <c r="C303" s="39">
        <v>3466.21</v>
      </c>
      <c r="G303" s="39">
        <f t="shared" si="4"/>
        <v>0</v>
      </c>
    </row>
    <row r="304" spans="1:7" x14ac:dyDescent="0.25">
      <c r="A304" s="37">
        <v>2108109</v>
      </c>
      <c r="B304" s="38" t="s">
        <v>493</v>
      </c>
      <c r="C304" s="39">
        <v>352.94</v>
      </c>
      <c r="G304" s="39">
        <f t="shared" si="4"/>
        <v>0</v>
      </c>
    </row>
    <row r="305" spans="1:7" x14ac:dyDescent="0.25">
      <c r="A305" s="37">
        <v>2108110</v>
      </c>
      <c r="B305" s="38" t="s">
        <v>494</v>
      </c>
      <c r="C305" s="39">
        <v>8775.18</v>
      </c>
      <c r="G305" s="39">
        <f t="shared" si="4"/>
        <v>0</v>
      </c>
    </row>
    <row r="306" spans="1:7" x14ac:dyDescent="0.25">
      <c r="A306" s="37">
        <v>21090004</v>
      </c>
      <c r="B306" s="38" t="s">
        <v>495</v>
      </c>
      <c r="C306" s="39">
        <v>830.24</v>
      </c>
      <c r="G306" s="39">
        <f t="shared" si="4"/>
        <v>0</v>
      </c>
    </row>
    <row r="307" spans="1:7" x14ac:dyDescent="0.25">
      <c r="A307" s="37">
        <v>21090007</v>
      </c>
      <c r="B307" s="38" t="s">
        <v>496</v>
      </c>
      <c r="C307" s="39">
        <v>9375</v>
      </c>
      <c r="G307" s="39">
        <f t="shared" si="4"/>
        <v>0</v>
      </c>
    </row>
    <row r="308" spans="1:7" x14ac:dyDescent="0.25">
      <c r="A308" s="37">
        <v>21090008</v>
      </c>
      <c r="B308" s="38" t="s">
        <v>497</v>
      </c>
      <c r="C308" s="39">
        <v>59500</v>
      </c>
      <c r="G308" s="39">
        <f t="shared" si="4"/>
        <v>0</v>
      </c>
    </row>
    <row r="309" spans="1:7" x14ac:dyDescent="0.25">
      <c r="A309" s="37">
        <v>21090009</v>
      </c>
      <c r="B309" s="38" t="s">
        <v>498</v>
      </c>
      <c r="C309" s="39">
        <v>5625</v>
      </c>
      <c r="G309" s="39">
        <f t="shared" si="4"/>
        <v>0</v>
      </c>
    </row>
    <row r="310" spans="1:7" x14ac:dyDescent="0.25">
      <c r="A310" s="37">
        <v>21090010</v>
      </c>
      <c r="B310" s="38" t="s">
        <v>499</v>
      </c>
      <c r="C310" s="39">
        <v>55926.5</v>
      </c>
      <c r="G310" s="39">
        <f t="shared" si="4"/>
        <v>0</v>
      </c>
    </row>
    <row r="311" spans="1:7" x14ac:dyDescent="0.25">
      <c r="A311" s="37">
        <v>21090011</v>
      </c>
      <c r="B311" s="38" t="s">
        <v>500</v>
      </c>
      <c r="C311" s="39">
        <v>9375</v>
      </c>
      <c r="G311" s="39">
        <f t="shared" si="4"/>
        <v>0</v>
      </c>
    </row>
    <row r="312" spans="1:7" x14ac:dyDescent="0.25">
      <c r="A312" s="37">
        <v>21090012</v>
      </c>
      <c r="B312" s="38" t="s">
        <v>501</v>
      </c>
      <c r="C312" s="39">
        <v>675.69</v>
      </c>
      <c r="G312" s="39">
        <f t="shared" si="4"/>
        <v>0</v>
      </c>
    </row>
    <row r="313" spans="1:7" x14ac:dyDescent="0.25">
      <c r="A313" s="37">
        <v>21090015</v>
      </c>
      <c r="B313" s="38" t="s">
        <v>502</v>
      </c>
      <c r="C313" s="39">
        <v>17152</v>
      </c>
      <c r="G313" s="39">
        <f t="shared" si="4"/>
        <v>0</v>
      </c>
    </row>
    <row r="314" spans="1:7" x14ac:dyDescent="0.25">
      <c r="A314" s="37">
        <v>21090016</v>
      </c>
      <c r="B314" s="38" t="s">
        <v>503</v>
      </c>
      <c r="C314" s="39">
        <v>23405.5</v>
      </c>
      <c r="G314" s="39">
        <f t="shared" si="4"/>
        <v>0</v>
      </c>
    </row>
    <row r="315" spans="1:7" x14ac:dyDescent="0.25">
      <c r="A315" s="37">
        <v>21090030</v>
      </c>
      <c r="B315" s="38" t="s">
        <v>504</v>
      </c>
      <c r="C315" s="39">
        <v>58.86</v>
      </c>
      <c r="G315" s="39">
        <f t="shared" si="4"/>
        <v>0</v>
      </c>
    </row>
    <row r="316" spans="1:7" x14ac:dyDescent="0.25">
      <c r="A316" s="37">
        <v>21090054</v>
      </c>
      <c r="B316" s="38" t="s">
        <v>505</v>
      </c>
      <c r="C316" s="39">
        <v>14000</v>
      </c>
      <c r="G316" s="39">
        <f t="shared" si="4"/>
        <v>0</v>
      </c>
    </row>
    <row r="317" spans="1:7" x14ac:dyDescent="0.25">
      <c r="A317" s="37">
        <v>21090055</v>
      </c>
      <c r="B317" s="38" t="s">
        <v>506</v>
      </c>
      <c r="C317" s="39">
        <v>32760.18</v>
      </c>
      <c r="G317" s="39">
        <f t="shared" si="4"/>
        <v>0</v>
      </c>
    </row>
    <row r="318" spans="1:7" x14ac:dyDescent="0.25">
      <c r="A318" s="37">
        <v>21090056</v>
      </c>
      <c r="B318" s="38" t="s">
        <v>507</v>
      </c>
      <c r="C318" s="39">
        <v>7500</v>
      </c>
      <c r="G318" s="39">
        <f t="shared" si="4"/>
        <v>0</v>
      </c>
    </row>
    <row r="319" spans="1:7" x14ac:dyDescent="0.25">
      <c r="A319" s="37">
        <v>21090057</v>
      </c>
      <c r="B319" s="38" t="s">
        <v>508</v>
      </c>
      <c r="C319" s="39">
        <v>471.36</v>
      </c>
      <c r="G319" s="39">
        <f t="shared" si="4"/>
        <v>0</v>
      </c>
    </row>
    <row r="320" spans="1:7" x14ac:dyDescent="0.25">
      <c r="A320" s="37">
        <v>21090058</v>
      </c>
      <c r="B320" s="38" t="s">
        <v>509</v>
      </c>
      <c r="C320" s="39">
        <v>3500</v>
      </c>
      <c r="G320" s="39">
        <f t="shared" si="4"/>
        <v>0</v>
      </c>
    </row>
    <row r="321" spans="1:7" x14ac:dyDescent="0.25">
      <c r="A321" s="37">
        <v>21090059</v>
      </c>
      <c r="B321" s="38" t="s">
        <v>510</v>
      </c>
      <c r="C321" s="39">
        <v>59.05</v>
      </c>
      <c r="G321" s="39">
        <f t="shared" si="4"/>
        <v>0</v>
      </c>
    </row>
    <row r="322" spans="1:7" x14ac:dyDescent="0.25">
      <c r="A322" s="37">
        <v>21090095</v>
      </c>
      <c r="B322" s="38" t="s">
        <v>511</v>
      </c>
      <c r="C322" s="39">
        <v>660.5</v>
      </c>
      <c r="G322" s="39">
        <f t="shared" si="4"/>
        <v>0</v>
      </c>
    </row>
    <row r="323" spans="1:7" x14ac:dyDescent="0.25">
      <c r="A323" s="37">
        <v>21090096</v>
      </c>
      <c r="B323" s="38" t="s">
        <v>512</v>
      </c>
      <c r="C323" s="39">
        <v>737.6</v>
      </c>
      <c r="G323" s="39">
        <f t="shared" si="4"/>
        <v>0</v>
      </c>
    </row>
    <row r="324" spans="1:7" x14ac:dyDescent="0.25">
      <c r="A324" s="37">
        <v>21090097</v>
      </c>
      <c r="B324" s="38" t="s">
        <v>513</v>
      </c>
      <c r="C324" s="39">
        <v>330.37</v>
      </c>
      <c r="G324" s="39">
        <f t="shared" ref="G324:G387" si="5">IF(F324="X",C324,)</f>
        <v>0</v>
      </c>
    </row>
    <row r="325" spans="1:7" x14ac:dyDescent="0.25">
      <c r="A325" s="37">
        <v>21090098</v>
      </c>
      <c r="B325" s="38" t="s">
        <v>514</v>
      </c>
      <c r="C325" s="39">
        <v>408.54</v>
      </c>
      <c r="G325" s="39">
        <f t="shared" si="5"/>
        <v>0</v>
      </c>
    </row>
    <row r="326" spans="1:7" x14ac:dyDescent="0.25">
      <c r="A326" s="37">
        <v>21090099</v>
      </c>
      <c r="B326" s="38" t="s">
        <v>515</v>
      </c>
      <c r="C326" s="39">
        <v>1500</v>
      </c>
      <c r="G326" s="39">
        <f t="shared" si="5"/>
        <v>0</v>
      </c>
    </row>
    <row r="327" spans="1:7" x14ac:dyDescent="0.25">
      <c r="A327" s="37">
        <v>21090100</v>
      </c>
      <c r="B327" s="38" t="s">
        <v>516</v>
      </c>
      <c r="C327" s="39">
        <v>297</v>
      </c>
      <c r="G327" s="39">
        <f t="shared" si="5"/>
        <v>0</v>
      </c>
    </row>
    <row r="328" spans="1:7" x14ac:dyDescent="0.25">
      <c r="A328" s="37">
        <v>21090101</v>
      </c>
      <c r="B328" s="38" t="s">
        <v>517</v>
      </c>
      <c r="C328" s="39">
        <v>873.37</v>
      </c>
      <c r="G328" s="39">
        <f t="shared" si="5"/>
        <v>0</v>
      </c>
    </row>
    <row r="329" spans="1:7" x14ac:dyDescent="0.25">
      <c r="A329" s="37">
        <v>21090102</v>
      </c>
      <c r="B329" s="38" t="s">
        <v>518</v>
      </c>
      <c r="C329" s="39">
        <v>282.8</v>
      </c>
      <c r="G329" s="39">
        <f t="shared" si="5"/>
        <v>0</v>
      </c>
    </row>
    <row r="330" spans="1:7" x14ac:dyDescent="0.25">
      <c r="A330" s="37">
        <v>21100004</v>
      </c>
      <c r="B330" s="38" t="s">
        <v>519</v>
      </c>
      <c r="C330" s="39">
        <v>463.5</v>
      </c>
      <c r="G330" s="39">
        <f t="shared" si="5"/>
        <v>0</v>
      </c>
    </row>
    <row r="331" spans="1:7" x14ac:dyDescent="0.25">
      <c r="A331" s="37">
        <v>21100010</v>
      </c>
      <c r="B331" s="38" t="s">
        <v>520</v>
      </c>
      <c r="C331" s="39">
        <v>4000</v>
      </c>
      <c r="G331" s="39">
        <f t="shared" si="5"/>
        <v>0</v>
      </c>
    </row>
    <row r="332" spans="1:7" x14ac:dyDescent="0.25">
      <c r="A332" s="37">
        <v>21100014</v>
      </c>
      <c r="B332" s="38" t="s">
        <v>521</v>
      </c>
      <c r="C332" s="39">
        <v>2071.5</v>
      </c>
      <c r="G332" s="39">
        <f t="shared" si="5"/>
        <v>0</v>
      </c>
    </row>
    <row r="333" spans="1:7" x14ac:dyDescent="0.25">
      <c r="A333" s="37">
        <v>21100044</v>
      </c>
      <c r="B333" s="38" t="s">
        <v>522</v>
      </c>
      <c r="C333" s="39">
        <v>933.06</v>
      </c>
      <c r="G333" s="39">
        <f t="shared" si="5"/>
        <v>0</v>
      </c>
    </row>
    <row r="334" spans="1:7" x14ac:dyDescent="0.25">
      <c r="A334" s="37">
        <v>21100052</v>
      </c>
      <c r="B334" s="38" t="s">
        <v>523</v>
      </c>
      <c r="C334" s="39">
        <v>2071.5</v>
      </c>
      <c r="G334" s="39">
        <f t="shared" si="5"/>
        <v>0</v>
      </c>
    </row>
    <row r="335" spans="1:7" x14ac:dyDescent="0.25">
      <c r="A335" s="37">
        <v>21100053</v>
      </c>
      <c r="B335" s="38" t="s">
        <v>524</v>
      </c>
      <c r="C335" s="39">
        <v>1274.1600000000001</v>
      </c>
      <c r="G335" s="39">
        <f t="shared" si="5"/>
        <v>0</v>
      </c>
    </row>
    <row r="336" spans="1:7" x14ac:dyDescent="0.25">
      <c r="A336" s="37">
        <v>21100054</v>
      </c>
      <c r="B336" s="38" t="s">
        <v>525</v>
      </c>
      <c r="C336" s="39">
        <v>26396.82</v>
      </c>
      <c r="G336" s="39">
        <f t="shared" si="5"/>
        <v>0</v>
      </c>
    </row>
    <row r="337" spans="1:7" x14ac:dyDescent="0.25">
      <c r="A337" s="37">
        <v>21100055</v>
      </c>
      <c r="B337" s="38" t="s">
        <v>526</v>
      </c>
      <c r="C337" s="39">
        <v>5625</v>
      </c>
      <c r="G337" s="39">
        <f t="shared" si="5"/>
        <v>0</v>
      </c>
    </row>
    <row r="338" spans="1:7" x14ac:dyDescent="0.25">
      <c r="A338" s="37">
        <v>21100056</v>
      </c>
      <c r="B338" s="38" t="s">
        <v>527</v>
      </c>
      <c r="C338" s="39">
        <v>23405.81</v>
      </c>
      <c r="G338" s="39">
        <f t="shared" si="5"/>
        <v>0</v>
      </c>
    </row>
    <row r="339" spans="1:7" x14ac:dyDescent="0.25">
      <c r="A339" s="37">
        <v>21100068</v>
      </c>
      <c r="B339" s="38" t="s">
        <v>528</v>
      </c>
      <c r="C339" s="39">
        <v>400</v>
      </c>
      <c r="G339" s="39">
        <f t="shared" si="5"/>
        <v>0</v>
      </c>
    </row>
    <row r="340" spans="1:7" x14ac:dyDescent="0.25">
      <c r="A340" s="37">
        <v>21100093</v>
      </c>
      <c r="B340" s="38" t="s">
        <v>529</v>
      </c>
      <c r="C340" s="39">
        <v>324.24</v>
      </c>
      <c r="G340" s="39">
        <f t="shared" si="5"/>
        <v>0</v>
      </c>
    </row>
    <row r="341" spans="1:7" x14ac:dyDescent="0.25">
      <c r="A341" s="37">
        <v>21100094</v>
      </c>
      <c r="B341" s="38" t="s">
        <v>530</v>
      </c>
      <c r="C341" s="39">
        <v>1597.88</v>
      </c>
      <c r="G341" s="39">
        <f t="shared" si="5"/>
        <v>0</v>
      </c>
    </row>
    <row r="342" spans="1:7" x14ac:dyDescent="0.25">
      <c r="A342" s="37">
        <v>21100095</v>
      </c>
      <c r="B342" s="38" t="s">
        <v>531</v>
      </c>
      <c r="C342" s="39">
        <v>2757.75</v>
      </c>
      <c r="G342" s="39">
        <f t="shared" si="5"/>
        <v>0</v>
      </c>
    </row>
    <row r="343" spans="1:7" x14ac:dyDescent="0.25">
      <c r="A343" s="37">
        <v>21100096</v>
      </c>
      <c r="B343" s="38" t="s">
        <v>532</v>
      </c>
      <c r="C343" s="39">
        <v>70.47</v>
      </c>
      <c r="G343" s="39">
        <f t="shared" si="5"/>
        <v>0</v>
      </c>
    </row>
    <row r="344" spans="1:7" x14ac:dyDescent="0.25">
      <c r="A344" s="37">
        <v>21100097</v>
      </c>
      <c r="B344" s="38" t="s">
        <v>533</v>
      </c>
      <c r="C344" s="39">
        <v>2131.25</v>
      </c>
      <c r="G344" s="39">
        <f t="shared" si="5"/>
        <v>0</v>
      </c>
    </row>
    <row r="345" spans="1:7" x14ac:dyDescent="0.25">
      <c r="A345" s="37">
        <v>21100098</v>
      </c>
      <c r="B345" s="38" t="s">
        <v>534</v>
      </c>
      <c r="C345" s="39">
        <v>334984.84000000003</v>
      </c>
      <c r="F345" s="78" t="s">
        <v>784</v>
      </c>
      <c r="G345" s="39">
        <f t="shared" si="5"/>
        <v>334984.84000000003</v>
      </c>
    </row>
    <row r="346" spans="1:7" x14ac:dyDescent="0.25">
      <c r="A346" s="37">
        <v>21100099</v>
      </c>
      <c r="B346" s="38" t="s">
        <v>535</v>
      </c>
      <c r="C346" s="39">
        <v>950</v>
      </c>
      <c r="G346" s="39">
        <f t="shared" si="5"/>
        <v>0</v>
      </c>
    </row>
    <row r="347" spans="1:7" x14ac:dyDescent="0.25">
      <c r="A347" s="37">
        <v>21100100</v>
      </c>
      <c r="B347" s="38" t="s">
        <v>536</v>
      </c>
      <c r="C347" s="39">
        <v>199343.51</v>
      </c>
      <c r="G347" s="39">
        <f t="shared" si="5"/>
        <v>0</v>
      </c>
    </row>
    <row r="348" spans="1:7" x14ac:dyDescent="0.25">
      <c r="A348" s="37">
        <v>21100101</v>
      </c>
      <c r="B348" s="38" t="s">
        <v>537</v>
      </c>
      <c r="C348" s="39">
        <v>1787.65</v>
      </c>
      <c r="G348" s="39">
        <f t="shared" si="5"/>
        <v>0</v>
      </c>
    </row>
    <row r="349" spans="1:7" x14ac:dyDescent="0.25">
      <c r="A349" s="37">
        <v>21100102</v>
      </c>
      <c r="B349" s="38" t="s">
        <v>538</v>
      </c>
      <c r="C349" s="39">
        <v>43130</v>
      </c>
      <c r="G349" s="39">
        <f t="shared" si="5"/>
        <v>0</v>
      </c>
    </row>
    <row r="350" spans="1:7" x14ac:dyDescent="0.25">
      <c r="A350" s="37">
        <v>21100103</v>
      </c>
      <c r="B350" s="38" t="s">
        <v>539</v>
      </c>
      <c r="C350" s="39">
        <v>19939.740000000002</v>
      </c>
      <c r="G350" s="39">
        <f t="shared" si="5"/>
        <v>0</v>
      </c>
    </row>
    <row r="351" spans="1:7" x14ac:dyDescent="0.25">
      <c r="A351" s="37">
        <v>21100104</v>
      </c>
      <c r="B351" s="38" t="s">
        <v>540</v>
      </c>
      <c r="C351" s="39">
        <v>27244</v>
      </c>
      <c r="G351" s="39">
        <f t="shared" si="5"/>
        <v>0</v>
      </c>
    </row>
    <row r="352" spans="1:7" x14ac:dyDescent="0.25">
      <c r="A352" s="37">
        <v>21100106</v>
      </c>
      <c r="B352" s="38" t="s">
        <v>541</v>
      </c>
      <c r="C352" s="39">
        <v>3500</v>
      </c>
      <c r="G352" s="39">
        <f t="shared" si="5"/>
        <v>0</v>
      </c>
    </row>
    <row r="353" spans="1:7" x14ac:dyDescent="0.25">
      <c r="A353" s="37">
        <v>21100107</v>
      </c>
      <c r="B353" s="38" t="s">
        <v>542</v>
      </c>
      <c r="C353" s="39">
        <v>8574.7800000000007</v>
      </c>
      <c r="G353" s="39">
        <f t="shared" si="5"/>
        <v>0</v>
      </c>
    </row>
    <row r="354" spans="1:7" x14ac:dyDescent="0.25">
      <c r="A354" s="37">
        <v>21100108</v>
      </c>
      <c r="B354" s="38" t="s">
        <v>543</v>
      </c>
      <c r="C354" s="39">
        <v>57000</v>
      </c>
      <c r="G354" s="39">
        <f t="shared" si="5"/>
        <v>0</v>
      </c>
    </row>
    <row r="355" spans="1:7" x14ac:dyDescent="0.25">
      <c r="A355" s="37">
        <v>21100109</v>
      </c>
      <c r="B355" s="38" t="s">
        <v>544</v>
      </c>
      <c r="C355" s="39">
        <v>65283.81</v>
      </c>
      <c r="G355" s="39">
        <f t="shared" si="5"/>
        <v>0</v>
      </c>
    </row>
    <row r="356" spans="1:7" x14ac:dyDescent="0.25">
      <c r="A356" s="37">
        <v>21100110</v>
      </c>
      <c r="B356" s="38" t="s">
        <v>545</v>
      </c>
      <c r="C356" s="39">
        <v>703.38</v>
      </c>
      <c r="G356" s="39">
        <f t="shared" si="5"/>
        <v>0</v>
      </c>
    </row>
    <row r="357" spans="1:7" x14ac:dyDescent="0.25">
      <c r="A357" s="37">
        <v>21100111</v>
      </c>
      <c r="B357" s="38" t="s">
        <v>546</v>
      </c>
      <c r="C357" s="39">
        <v>7500</v>
      </c>
      <c r="G357" s="39">
        <f t="shared" si="5"/>
        <v>0</v>
      </c>
    </row>
    <row r="358" spans="1:7" x14ac:dyDescent="0.25">
      <c r="A358" s="37">
        <v>21100134</v>
      </c>
      <c r="B358" s="38" t="s">
        <v>547</v>
      </c>
      <c r="C358" s="39">
        <v>9375</v>
      </c>
      <c r="G358" s="39">
        <f t="shared" si="5"/>
        <v>0</v>
      </c>
    </row>
    <row r="359" spans="1:7" x14ac:dyDescent="0.25">
      <c r="A359" s="37">
        <v>21100135</v>
      </c>
      <c r="B359" s="38" t="s">
        <v>548</v>
      </c>
      <c r="C359" s="39">
        <v>2881.29</v>
      </c>
      <c r="G359" s="39">
        <f t="shared" si="5"/>
        <v>0</v>
      </c>
    </row>
    <row r="360" spans="1:7" x14ac:dyDescent="0.25">
      <c r="A360" s="37">
        <v>21109001</v>
      </c>
      <c r="B360" s="38" t="s">
        <v>549</v>
      </c>
      <c r="C360" s="39">
        <v>-2448.71</v>
      </c>
      <c r="F360" s="78" t="s">
        <v>784</v>
      </c>
      <c r="G360" s="39">
        <f t="shared" si="5"/>
        <v>-2448.71</v>
      </c>
    </row>
    <row r="361" spans="1:7" x14ac:dyDescent="0.25">
      <c r="A361" s="37">
        <v>21110001</v>
      </c>
      <c r="B361" s="38" t="s">
        <v>550</v>
      </c>
      <c r="C361" s="39">
        <v>62.6</v>
      </c>
      <c r="G361" s="39">
        <f t="shared" si="5"/>
        <v>0</v>
      </c>
    </row>
    <row r="362" spans="1:7" x14ac:dyDescent="0.25">
      <c r="A362" s="37">
        <v>21110003</v>
      </c>
      <c r="B362" s="38" t="s">
        <v>551</v>
      </c>
      <c r="C362" s="39">
        <v>710</v>
      </c>
      <c r="G362" s="39">
        <f t="shared" si="5"/>
        <v>0</v>
      </c>
    </row>
    <row r="363" spans="1:7" x14ac:dyDescent="0.25">
      <c r="A363" s="37">
        <v>21110004</v>
      </c>
      <c r="B363" s="38" t="s">
        <v>552</v>
      </c>
      <c r="C363" s="39">
        <v>100</v>
      </c>
      <c r="G363" s="39">
        <f t="shared" si="5"/>
        <v>0</v>
      </c>
    </row>
    <row r="364" spans="1:7" x14ac:dyDescent="0.25">
      <c r="A364" s="37">
        <v>21110005</v>
      </c>
      <c r="B364" s="38" t="s">
        <v>553</v>
      </c>
      <c r="C364" s="39">
        <v>100</v>
      </c>
      <c r="G364" s="39">
        <f t="shared" si="5"/>
        <v>0</v>
      </c>
    </row>
    <row r="365" spans="1:7" x14ac:dyDescent="0.25">
      <c r="A365" s="37">
        <v>21110006</v>
      </c>
      <c r="B365" s="38" t="s">
        <v>554</v>
      </c>
      <c r="C365" s="39">
        <v>5625</v>
      </c>
      <c r="G365" s="39">
        <f t="shared" si="5"/>
        <v>0</v>
      </c>
    </row>
    <row r="366" spans="1:7" x14ac:dyDescent="0.25">
      <c r="A366" s="37">
        <v>21110007</v>
      </c>
      <c r="B366" s="38" t="s">
        <v>555</v>
      </c>
      <c r="C366" s="39">
        <v>23449.29</v>
      </c>
      <c r="G366" s="39">
        <f t="shared" si="5"/>
        <v>0</v>
      </c>
    </row>
    <row r="367" spans="1:7" x14ac:dyDescent="0.25">
      <c r="A367" s="37">
        <v>21110008</v>
      </c>
      <c r="B367" s="38" t="s">
        <v>556</v>
      </c>
      <c r="C367" s="39">
        <v>1885.53</v>
      </c>
      <c r="G367" s="39">
        <f t="shared" si="5"/>
        <v>0</v>
      </c>
    </row>
    <row r="368" spans="1:7" x14ac:dyDescent="0.25">
      <c r="A368" s="37">
        <v>21110026</v>
      </c>
      <c r="B368" s="38" t="s">
        <v>557</v>
      </c>
      <c r="C368" s="39">
        <v>4288</v>
      </c>
      <c r="G368" s="39">
        <f t="shared" si="5"/>
        <v>0</v>
      </c>
    </row>
    <row r="369" spans="1:7" x14ac:dyDescent="0.25">
      <c r="A369" s="37">
        <v>21110027</v>
      </c>
      <c r="B369" s="38" t="s">
        <v>558</v>
      </c>
      <c r="C369" s="39">
        <v>9375</v>
      </c>
      <c r="G369" s="39">
        <f t="shared" si="5"/>
        <v>0</v>
      </c>
    </row>
    <row r="370" spans="1:7" x14ac:dyDescent="0.25">
      <c r="A370" s="37">
        <v>21110054</v>
      </c>
      <c r="B370" s="38" t="s">
        <v>559</v>
      </c>
      <c r="C370" s="39">
        <v>650</v>
      </c>
      <c r="G370" s="39">
        <f t="shared" si="5"/>
        <v>0</v>
      </c>
    </row>
    <row r="371" spans="1:7" x14ac:dyDescent="0.25">
      <c r="A371" s="37">
        <v>21110055</v>
      </c>
      <c r="B371" s="38" t="s">
        <v>560</v>
      </c>
      <c r="C371" s="39">
        <v>50000</v>
      </c>
      <c r="G371" s="39">
        <f t="shared" si="5"/>
        <v>0</v>
      </c>
    </row>
    <row r="372" spans="1:7" x14ac:dyDescent="0.25">
      <c r="A372" s="37">
        <v>21110056</v>
      </c>
      <c r="B372" s="38" t="s">
        <v>561</v>
      </c>
      <c r="C372" s="39">
        <v>40200</v>
      </c>
      <c r="G372" s="39">
        <f t="shared" si="5"/>
        <v>0</v>
      </c>
    </row>
    <row r="373" spans="1:7" x14ac:dyDescent="0.25">
      <c r="A373" s="37">
        <v>21110089</v>
      </c>
      <c r="B373" s="38" t="s">
        <v>562</v>
      </c>
      <c r="C373" s="39">
        <v>35202.629999999997</v>
      </c>
      <c r="G373" s="39">
        <f t="shared" si="5"/>
        <v>0</v>
      </c>
    </row>
    <row r="374" spans="1:7" x14ac:dyDescent="0.25">
      <c r="A374" s="37">
        <v>21110090</v>
      </c>
      <c r="B374" s="38" t="s">
        <v>563</v>
      </c>
      <c r="C374" s="39">
        <v>900</v>
      </c>
      <c r="G374" s="39">
        <f t="shared" si="5"/>
        <v>0</v>
      </c>
    </row>
    <row r="375" spans="1:7" x14ac:dyDescent="0.25">
      <c r="A375" s="37">
        <v>21110091</v>
      </c>
      <c r="B375" s="38" t="s">
        <v>564</v>
      </c>
      <c r="C375" s="39">
        <v>1800</v>
      </c>
      <c r="G375" s="39">
        <f t="shared" si="5"/>
        <v>0</v>
      </c>
    </row>
    <row r="376" spans="1:7" x14ac:dyDescent="0.25">
      <c r="A376" s="37">
        <v>21110092</v>
      </c>
      <c r="B376" s="38" t="s">
        <v>565</v>
      </c>
      <c r="C376" s="39">
        <v>2254.9499999999998</v>
      </c>
      <c r="G376" s="39">
        <f t="shared" si="5"/>
        <v>0</v>
      </c>
    </row>
    <row r="377" spans="1:7" x14ac:dyDescent="0.25">
      <c r="A377" s="37">
        <v>21110093</v>
      </c>
      <c r="B377" s="38" t="s">
        <v>566</v>
      </c>
      <c r="C377" s="39">
        <v>20016.5</v>
      </c>
      <c r="G377" s="39">
        <f t="shared" si="5"/>
        <v>0</v>
      </c>
    </row>
    <row r="378" spans="1:7" x14ac:dyDescent="0.25">
      <c r="A378" s="37">
        <v>21110094</v>
      </c>
      <c r="B378" s="38" t="s">
        <v>567</v>
      </c>
      <c r="C378" s="39">
        <v>8401</v>
      </c>
      <c r="G378" s="39">
        <f t="shared" si="5"/>
        <v>0</v>
      </c>
    </row>
    <row r="379" spans="1:7" x14ac:dyDescent="0.25">
      <c r="A379" s="37">
        <v>21110095</v>
      </c>
      <c r="B379" s="38" t="s">
        <v>568</v>
      </c>
      <c r="C379" s="39">
        <v>32049.45</v>
      </c>
      <c r="G379" s="39">
        <f t="shared" si="5"/>
        <v>0</v>
      </c>
    </row>
    <row r="380" spans="1:7" x14ac:dyDescent="0.25">
      <c r="A380" s="37">
        <v>21110098</v>
      </c>
      <c r="B380" s="38" t="s">
        <v>569</v>
      </c>
      <c r="C380" s="39">
        <v>7500</v>
      </c>
      <c r="G380" s="39">
        <f t="shared" si="5"/>
        <v>0</v>
      </c>
    </row>
    <row r="381" spans="1:7" x14ac:dyDescent="0.25">
      <c r="A381" s="37">
        <v>21110099</v>
      </c>
      <c r="B381" s="38" t="s">
        <v>570</v>
      </c>
      <c r="C381" s="39">
        <v>660.5</v>
      </c>
      <c r="G381" s="39">
        <f t="shared" si="5"/>
        <v>0</v>
      </c>
    </row>
    <row r="382" spans="1:7" x14ac:dyDescent="0.25">
      <c r="A382" s="37">
        <v>21110100</v>
      </c>
      <c r="B382" s="38" t="s">
        <v>571</v>
      </c>
      <c r="C382" s="39">
        <v>900.16</v>
      </c>
      <c r="G382" s="39">
        <f t="shared" si="5"/>
        <v>0</v>
      </c>
    </row>
    <row r="383" spans="1:7" x14ac:dyDescent="0.25">
      <c r="A383" s="37">
        <v>21110101</v>
      </c>
      <c r="B383" s="38" t="s">
        <v>572</v>
      </c>
      <c r="C383" s="39">
        <v>1185.75</v>
      </c>
      <c r="G383" s="39">
        <f t="shared" si="5"/>
        <v>0</v>
      </c>
    </row>
    <row r="384" spans="1:7" x14ac:dyDescent="0.25">
      <c r="A384" s="37">
        <v>21110102</v>
      </c>
      <c r="B384" s="38" t="s">
        <v>573</v>
      </c>
      <c r="C384" s="39">
        <v>191</v>
      </c>
      <c r="G384" s="39">
        <f t="shared" si="5"/>
        <v>0</v>
      </c>
    </row>
    <row r="385" spans="1:7" x14ac:dyDescent="0.25">
      <c r="A385" s="37">
        <v>21110103</v>
      </c>
      <c r="B385" s="38" t="s">
        <v>574</v>
      </c>
      <c r="C385" s="39">
        <v>587.53</v>
      </c>
      <c r="G385" s="39">
        <f t="shared" si="5"/>
        <v>0</v>
      </c>
    </row>
    <row r="386" spans="1:7" x14ac:dyDescent="0.25">
      <c r="A386" s="37">
        <v>21110104</v>
      </c>
      <c r="B386" s="38" t="s">
        <v>575</v>
      </c>
      <c r="C386" s="39">
        <v>562.5</v>
      </c>
      <c r="G386" s="39">
        <f t="shared" si="5"/>
        <v>0</v>
      </c>
    </row>
    <row r="387" spans="1:7" x14ac:dyDescent="0.25">
      <c r="A387" s="37">
        <v>21110105</v>
      </c>
      <c r="B387" s="38" t="s">
        <v>576</v>
      </c>
      <c r="C387" s="39">
        <v>218.8</v>
      </c>
      <c r="G387" s="39">
        <f t="shared" si="5"/>
        <v>0</v>
      </c>
    </row>
    <row r="388" spans="1:7" x14ac:dyDescent="0.25">
      <c r="A388" s="37">
        <v>21110106</v>
      </c>
      <c r="B388" s="38" t="s">
        <v>577</v>
      </c>
      <c r="C388" s="39">
        <v>876</v>
      </c>
      <c r="G388" s="39">
        <f t="shared" ref="G388:G451" si="6">IF(F388="X",C388,)</f>
        <v>0</v>
      </c>
    </row>
    <row r="389" spans="1:7" x14ac:dyDescent="0.25">
      <c r="A389" s="37">
        <v>21110107</v>
      </c>
      <c r="B389" s="38" t="s">
        <v>578</v>
      </c>
      <c r="C389" s="39">
        <v>400</v>
      </c>
      <c r="G389" s="39">
        <f t="shared" si="6"/>
        <v>0</v>
      </c>
    </row>
    <row r="390" spans="1:7" x14ac:dyDescent="0.25">
      <c r="A390" s="37">
        <v>21110108</v>
      </c>
      <c r="B390" s="38" t="s">
        <v>579</v>
      </c>
      <c r="C390" s="39">
        <v>3500</v>
      </c>
      <c r="G390" s="39">
        <f t="shared" si="6"/>
        <v>0</v>
      </c>
    </row>
    <row r="391" spans="1:7" x14ac:dyDescent="0.25">
      <c r="A391" s="37">
        <v>21110109</v>
      </c>
      <c r="B391" s="38" t="s">
        <v>580</v>
      </c>
      <c r="C391" s="39">
        <v>62.6</v>
      </c>
      <c r="G391" s="39">
        <f t="shared" si="6"/>
        <v>0</v>
      </c>
    </row>
    <row r="392" spans="1:7" x14ac:dyDescent="0.25">
      <c r="A392" s="37">
        <v>21120012</v>
      </c>
      <c r="B392" s="38" t="s">
        <v>581</v>
      </c>
      <c r="C392" s="39">
        <v>101.91</v>
      </c>
      <c r="G392" s="39">
        <f t="shared" si="6"/>
        <v>0</v>
      </c>
    </row>
    <row r="393" spans="1:7" x14ac:dyDescent="0.25">
      <c r="A393" s="37">
        <v>21120025</v>
      </c>
      <c r="B393" s="38" t="s">
        <v>582</v>
      </c>
      <c r="C393" s="39">
        <v>4000</v>
      </c>
      <c r="G393" s="39">
        <f t="shared" si="6"/>
        <v>0</v>
      </c>
    </row>
    <row r="394" spans="1:7" x14ac:dyDescent="0.25">
      <c r="A394" s="37">
        <v>21120026</v>
      </c>
      <c r="B394" s="38" t="s">
        <v>583</v>
      </c>
      <c r="C394" s="39">
        <v>52125.93</v>
      </c>
      <c r="G394" s="39">
        <f t="shared" si="6"/>
        <v>0</v>
      </c>
    </row>
    <row r="395" spans="1:7" x14ac:dyDescent="0.25">
      <c r="A395" s="37">
        <v>21120027</v>
      </c>
      <c r="B395" s="38" t="s">
        <v>584</v>
      </c>
      <c r="C395" s="39">
        <v>2276.6</v>
      </c>
      <c r="G395" s="39">
        <f t="shared" si="6"/>
        <v>0</v>
      </c>
    </row>
    <row r="396" spans="1:7" x14ac:dyDescent="0.25">
      <c r="A396" s="37">
        <v>21120028</v>
      </c>
      <c r="B396" s="38" t="s">
        <v>585</v>
      </c>
      <c r="C396" s="39">
        <v>7450</v>
      </c>
      <c r="G396" s="39">
        <f t="shared" si="6"/>
        <v>0</v>
      </c>
    </row>
    <row r="397" spans="1:7" x14ac:dyDescent="0.25">
      <c r="A397" s="37">
        <v>21120029</v>
      </c>
      <c r="B397" s="38" t="s">
        <v>586</v>
      </c>
      <c r="C397" s="39">
        <v>97340.04</v>
      </c>
      <c r="G397" s="39">
        <f t="shared" si="6"/>
        <v>0</v>
      </c>
    </row>
    <row r="398" spans="1:7" x14ac:dyDescent="0.25">
      <c r="A398" s="37">
        <v>21120030</v>
      </c>
      <c r="B398" s="38" t="s">
        <v>587</v>
      </c>
      <c r="C398" s="39">
        <v>11984.82</v>
      </c>
      <c r="G398" s="39">
        <f t="shared" si="6"/>
        <v>0</v>
      </c>
    </row>
    <row r="399" spans="1:7" x14ac:dyDescent="0.25">
      <c r="A399" s="37">
        <v>21120031</v>
      </c>
      <c r="B399" s="38" t="s">
        <v>588</v>
      </c>
      <c r="C399" s="39">
        <v>51015</v>
      </c>
      <c r="G399" s="39">
        <f t="shared" si="6"/>
        <v>0</v>
      </c>
    </row>
    <row r="400" spans="1:7" x14ac:dyDescent="0.25">
      <c r="A400" s="37">
        <v>21120032</v>
      </c>
      <c r="B400" s="38" t="s">
        <v>589</v>
      </c>
      <c r="C400" s="39">
        <v>24427.5</v>
      </c>
      <c r="G400" s="39">
        <f t="shared" si="6"/>
        <v>0</v>
      </c>
    </row>
    <row r="401" spans="1:7" x14ac:dyDescent="0.25">
      <c r="A401" s="37">
        <v>21120033</v>
      </c>
      <c r="B401" s="38" t="s">
        <v>590</v>
      </c>
      <c r="C401" s="39">
        <v>9355</v>
      </c>
      <c r="G401" s="39">
        <f t="shared" si="6"/>
        <v>0</v>
      </c>
    </row>
    <row r="402" spans="1:7" x14ac:dyDescent="0.25">
      <c r="A402" s="37">
        <v>21120034</v>
      </c>
      <c r="B402" s="38" t="s">
        <v>591</v>
      </c>
      <c r="C402" s="39">
        <v>7500</v>
      </c>
      <c r="G402" s="39">
        <f t="shared" si="6"/>
        <v>0</v>
      </c>
    </row>
    <row r="403" spans="1:7" x14ac:dyDescent="0.25">
      <c r="A403" s="37">
        <v>21120035</v>
      </c>
      <c r="B403" s="38" t="s">
        <v>592</v>
      </c>
      <c r="C403" s="39">
        <v>5625</v>
      </c>
      <c r="G403" s="39">
        <f t="shared" si="6"/>
        <v>0</v>
      </c>
    </row>
    <row r="404" spans="1:7" x14ac:dyDescent="0.25">
      <c r="A404" s="37">
        <v>21120036</v>
      </c>
      <c r="B404" s="38" t="s">
        <v>593</v>
      </c>
      <c r="C404" s="39">
        <v>15921.11</v>
      </c>
      <c r="G404" s="39">
        <f t="shared" si="6"/>
        <v>0</v>
      </c>
    </row>
    <row r="405" spans="1:7" x14ac:dyDescent="0.25">
      <c r="A405" s="37">
        <v>21120037</v>
      </c>
      <c r="B405" s="38" t="s">
        <v>594</v>
      </c>
      <c r="C405" s="39">
        <v>23456.76</v>
      </c>
      <c r="G405" s="39">
        <f t="shared" si="6"/>
        <v>0</v>
      </c>
    </row>
    <row r="406" spans="1:7" x14ac:dyDescent="0.25">
      <c r="A406" s="37">
        <v>21120043</v>
      </c>
      <c r="B406" s="38" t="s">
        <v>595</v>
      </c>
      <c r="C406" s="39">
        <v>20000</v>
      </c>
      <c r="G406" s="39">
        <f t="shared" si="6"/>
        <v>0</v>
      </c>
    </row>
    <row r="407" spans="1:7" x14ac:dyDescent="0.25">
      <c r="A407" s="37">
        <v>21120052</v>
      </c>
      <c r="B407" s="38" t="s">
        <v>596</v>
      </c>
      <c r="C407" s="39">
        <v>9375</v>
      </c>
      <c r="G407" s="39">
        <f t="shared" si="6"/>
        <v>0</v>
      </c>
    </row>
    <row r="408" spans="1:7" x14ac:dyDescent="0.25">
      <c r="A408" s="37">
        <v>21120053</v>
      </c>
      <c r="B408" s="38" t="s">
        <v>597</v>
      </c>
      <c r="C408" s="39">
        <v>1138.73</v>
      </c>
      <c r="G408" s="39">
        <f t="shared" si="6"/>
        <v>0</v>
      </c>
    </row>
    <row r="409" spans="1:7" x14ac:dyDescent="0.25">
      <c r="A409" s="37">
        <v>21120074</v>
      </c>
      <c r="B409" s="38" t="s">
        <v>598</v>
      </c>
      <c r="C409" s="39">
        <v>180</v>
      </c>
      <c r="G409" s="39">
        <f t="shared" si="6"/>
        <v>0</v>
      </c>
    </row>
    <row r="410" spans="1:7" x14ac:dyDescent="0.25">
      <c r="A410" s="37">
        <v>21120084</v>
      </c>
      <c r="B410" s="38" t="s">
        <v>599</v>
      </c>
      <c r="C410" s="39">
        <v>10662.7</v>
      </c>
      <c r="G410" s="39">
        <f t="shared" si="6"/>
        <v>0</v>
      </c>
    </row>
    <row r="411" spans="1:7" x14ac:dyDescent="0.25">
      <c r="A411" s="37">
        <v>21120149</v>
      </c>
      <c r="B411" s="38" t="s">
        <v>600</v>
      </c>
      <c r="C411" s="39">
        <v>305.29000000000002</v>
      </c>
      <c r="G411" s="39">
        <f t="shared" si="6"/>
        <v>0</v>
      </c>
    </row>
    <row r="412" spans="1:7" x14ac:dyDescent="0.25">
      <c r="A412" s="37">
        <v>21120150</v>
      </c>
      <c r="B412" s="38" t="s">
        <v>601</v>
      </c>
      <c r="C412" s="39">
        <v>2000</v>
      </c>
      <c r="G412" s="39">
        <f t="shared" si="6"/>
        <v>0</v>
      </c>
    </row>
    <row r="413" spans="1:7" x14ac:dyDescent="0.25">
      <c r="A413" s="37">
        <v>21120151</v>
      </c>
      <c r="B413" s="38" t="s">
        <v>602</v>
      </c>
      <c r="C413" s="39">
        <v>2000</v>
      </c>
      <c r="G413" s="39">
        <f t="shared" si="6"/>
        <v>0</v>
      </c>
    </row>
    <row r="414" spans="1:7" x14ac:dyDescent="0.25">
      <c r="A414" s="37">
        <v>21120152</v>
      </c>
      <c r="B414" s="38" t="s">
        <v>603</v>
      </c>
      <c r="C414" s="39">
        <v>10971.36</v>
      </c>
      <c r="G414" s="39">
        <f t="shared" si="6"/>
        <v>0</v>
      </c>
    </row>
    <row r="415" spans="1:7" x14ac:dyDescent="0.25">
      <c r="A415" s="37">
        <v>21120153</v>
      </c>
      <c r="B415" s="38" t="s">
        <v>604</v>
      </c>
      <c r="C415" s="39">
        <v>5973.6</v>
      </c>
      <c r="G415" s="39">
        <f t="shared" si="6"/>
        <v>0</v>
      </c>
    </row>
    <row r="416" spans="1:7" x14ac:dyDescent="0.25">
      <c r="A416" s="37">
        <v>21120154</v>
      </c>
      <c r="B416" s="38" t="s">
        <v>605</v>
      </c>
      <c r="C416" s="39">
        <v>1576.64</v>
      </c>
      <c r="G416" s="39">
        <f t="shared" si="6"/>
        <v>0</v>
      </c>
    </row>
    <row r="417" spans="1:7" x14ac:dyDescent="0.25">
      <c r="A417" s="37">
        <v>21120155</v>
      </c>
      <c r="B417" s="38" t="s">
        <v>606</v>
      </c>
      <c r="C417" s="39">
        <v>303.70999999999998</v>
      </c>
      <c r="G417" s="39">
        <f t="shared" si="6"/>
        <v>0</v>
      </c>
    </row>
    <row r="418" spans="1:7" x14ac:dyDescent="0.25">
      <c r="A418" s="37">
        <v>21120156</v>
      </c>
      <c r="B418" s="38" t="s">
        <v>607</v>
      </c>
      <c r="C418" s="39">
        <v>557.29</v>
      </c>
      <c r="G418" s="39">
        <f t="shared" si="6"/>
        <v>0</v>
      </c>
    </row>
    <row r="419" spans="1:7" x14ac:dyDescent="0.25">
      <c r="A419" s="37">
        <v>21120157</v>
      </c>
      <c r="B419" s="38" t="s">
        <v>608</v>
      </c>
      <c r="C419" s="39">
        <v>382.95</v>
      </c>
      <c r="G419" s="39">
        <f t="shared" si="6"/>
        <v>0</v>
      </c>
    </row>
    <row r="420" spans="1:7" x14ac:dyDescent="0.25">
      <c r="A420" s="37">
        <v>21120159</v>
      </c>
      <c r="B420" s="38" t="s">
        <v>609</v>
      </c>
      <c r="C420" s="39">
        <v>2520</v>
      </c>
      <c r="G420" s="39">
        <f t="shared" si="6"/>
        <v>0</v>
      </c>
    </row>
    <row r="421" spans="1:7" x14ac:dyDescent="0.25">
      <c r="A421" s="37">
        <v>21120160</v>
      </c>
      <c r="B421" s="38" t="s">
        <v>610</v>
      </c>
      <c r="C421" s="39">
        <v>500</v>
      </c>
      <c r="G421" s="39">
        <f t="shared" si="6"/>
        <v>0</v>
      </c>
    </row>
    <row r="422" spans="1:7" x14ac:dyDescent="0.25">
      <c r="A422" s="37">
        <v>21120161</v>
      </c>
      <c r="B422" s="38" t="s">
        <v>611</v>
      </c>
      <c r="C422" s="39">
        <v>3500</v>
      </c>
      <c r="G422" s="39">
        <f t="shared" si="6"/>
        <v>0</v>
      </c>
    </row>
    <row r="423" spans="1:7" x14ac:dyDescent="0.25">
      <c r="A423" s="37">
        <v>21120162</v>
      </c>
      <c r="B423" s="38" t="s">
        <v>612</v>
      </c>
      <c r="C423" s="39">
        <v>62.6</v>
      </c>
      <c r="G423" s="39">
        <f t="shared" si="6"/>
        <v>0</v>
      </c>
    </row>
    <row r="424" spans="1:7" x14ac:dyDescent="0.25">
      <c r="A424" s="37">
        <v>21120163</v>
      </c>
      <c r="B424" s="38" t="s">
        <v>613</v>
      </c>
      <c r="C424" s="39">
        <v>12864</v>
      </c>
      <c r="G424" s="39">
        <f t="shared" si="6"/>
        <v>0</v>
      </c>
    </row>
    <row r="425" spans="1:7" x14ac:dyDescent="0.25">
      <c r="A425" s="37">
        <v>21129002</v>
      </c>
      <c r="B425" s="38" t="s">
        <v>614</v>
      </c>
      <c r="C425" s="39">
        <v>-9375</v>
      </c>
      <c r="F425" s="78" t="s">
        <v>784</v>
      </c>
      <c r="G425" s="39">
        <f t="shared" si="6"/>
        <v>-9375</v>
      </c>
    </row>
    <row r="426" spans="1:7" x14ac:dyDescent="0.25">
      <c r="G426" s="39">
        <f t="shared" si="6"/>
        <v>0</v>
      </c>
    </row>
    <row r="427" spans="1:7" x14ac:dyDescent="0.25">
      <c r="G427" s="39">
        <f t="shared" si="6"/>
        <v>0</v>
      </c>
    </row>
    <row r="428" spans="1:7" x14ac:dyDescent="0.25">
      <c r="G428" s="39">
        <f t="shared" si="6"/>
        <v>0</v>
      </c>
    </row>
    <row r="429" spans="1:7" x14ac:dyDescent="0.25">
      <c r="G429" s="39">
        <f t="shared" si="6"/>
        <v>0</v>
      </c>
    </row>
    <row r="430" spans="1:7" x14ac:dyDescent="0.25">
      <c r="G430" s="39">
        <f t="shared" si="6"/>
        <v>0</v>
      </c>
    </row>
    <row r="431" spans="1:7" x14ac:dyDescent="0.25">
      <c r="G431" s="39">
        <f t="shared" si="6"/>
        <v>0</v>
      </c>
    </row>
    <row r="432" spans="1:7" x14ac:dyDescent="0.25">
      <c r="G432" s="39">
        <f t="shared" si="6"/>
        <v>0</v>
      </c>
    </row>
    <row r="433" spans="7:7" x14ac:dyDescent="0.25">
      <c r="G433" s="39">
        <f t="shared" si="6"/>
        <v>0</v>
      </c>
    </row>
    <row r="434" spans="7:7" x14ac:dyDescent="0.25">
      <c r="G434" s="39">
        <f t="shared" si="6"/>
        <v>0</v>
      </c>
    </row>
    <row r="435" spans="7:7" x14ac:dyDescent="0.25">
      <c r="G435" s="39">
        <f t="shared" si="6"/>
        <v>0</v>
      </c>
    </row>
    <row r="436" spans="7:7" x14ac:dyDescent="0.25">
      <c r="G436" s="39">
        <f t="shared" si="6"/>
        <v>0</v>
      </c>
    </row>
    <row r="437" spans="7:7" x14ac:dyDescent="0.25">
      <c r="G437" s="39">
        <f t="shared" si="6"/>
        <v>0</v>
      </c>
    </row>
    <row r="438" spans="7:7" x14ac:dyDescent="0.25">
      <c r="G438" s="39">
        <f t="shared" si="6"/>
        <v>0</v>
      </c>
    </row>
    <row r="439" spans="7:7" x14ac:dyDescent="0.25">
      <c r="G439" s="39">
        <f t="shared" si="6"/>
        <v>0</v>
      </c>
    </row>
    <row r="440" spans="7:7" x14ac:dyDescent="0.25">
      <c r="G440" s="39">
        <f t="shared" si="6"/>
        <v>0</v>
      </c>
    </row>
    <row r="441" spans="7:7" x14ac:dyDescent="0.25">
      <c r="G441" s="39">
        <f t="shared" si="6"/>
        <v>0</v>
      </c>
    </row>
    <row r="442" spans="7:7" x14ac:dyDescent="0.25">
      <c r="G442" s="39">
        <f t="shared" si="6"/>
        <v>0</v>
      </c>
    </row>
    <row r="443" spans="7:7" x14ac:dyDescent="0.25">
      <c r="G443" s="39">
        <f t="shared" si="6"/>
        <v>0</v>
      </c>
    </row>
    <row r="444" spans="7:7" x14ac:dyDescent="0.25">
      <c r="G444" s="39">
        <f t="shared" si="6"/>
        <v>0</v>
      </c>
    </row>
    <row r="445" spans="7:7" x14ac:dyDescent="0.25">
      <c r="G445" s="39">
        <f t="shared" si="6"/>
        <v>0</v>
      </c>
    </row>
    <row r="446" spans="7:7" x14ac:dyDescent="0.25">
      <c r="G446" s="39">
        <f t="shared" si="6"/>
        <v>0</v>
      </c>
    </row>
    <row r="447" spans="7:7" x14ac:dyDescent="0.25">
      <c r="G447" s="39">
        <f t="shared" si="6"/>
        <v>0</v>
      </c>
    </row>
    <row r="448" spans="7:7" x14ac:dyDescent="0.25">
      <c r="G448" s="39">
        <f t="shared" si="6"/>
        <v>0</v>
      </c>
    </row>
    <row r="449" spans="7:7" x14ac:dyDescent="0.25">
      <c r="G449" s="39">
        <f t="shared" si="6"/>
        <v>0</v>
      </c>
    </row>
    <row r="450" spans="7:7" x14ac:dyDescent="0.25">
      <c r="G450" s="39">
        <f t="shared" si="6"/>
        <v>0</v>
      </c>
    </row>
    <row r="451" spans="7:7" x14ac:dyDescent="0.25">
      <c r="G451" s="39">
        <f t="shared" si="6"/>
        <v>0</v>
      </c>
    </row>
    <row r="452" spans="7:7" x14ac:dyDescent="0.25">
      <c r="G452" s="39">
        <f t="shared" ref="G452:G515" si="7">IF(F452="X",C452,)</f>
        <v>0</v>
      </c>
    </row>
    <row r="453" spans="7:7" x14ac:dyDescent="0.25">
      <c r="G453" s="39">
        <f t="shared" si="7"/>
        <v>0</v>
      </c>
    </row>
    <row r="454" spans="7:7" x14ac:dyDescent="0.25">
      <c r="G454" s="39">
        <f t="shared" si="7"/>
        <v>0</v>
      </c>
    </row>
    <row r="455" spans="7:7" x14ac:dyDescent="0.25">
      <c r="G455" s="39">
        <f t="shared" si="7"/>
        <v>0</v>
      </c>
    </row>
    <row r="456" spans="7:7" x14ac:dyDescent="0.25">
      <c r="G456" s="39">
        <f t="shared" si="7"/>
        <v>0</v>
      </c>
    </row>
    <row r="457" spans="7:7" x14ac:dyDescent="0.25">
      <c r="G457" s="39">
        <f t="shared" si="7"/>
        <v>0</v>
      </c>
    </row>
    <row r="458" spans="7:7" x14ac:dyDescent="0.25">
      <c r="G458" s="39">
        <f t="shared" si="7"/>
        <v>0</v>
      </c>
    </row>
    <row r="459" spans="7:7" x14ac:dyDescent="0.25">
      <c r="G459" s="39">
        <f t="shared" si="7"/>
        <v>0</v>
      </c>
    </row>
    <row r="460" spans="7:7" x14ac:dyDescent="0.25">
      <c r="G460" s="39">
        <f t="shared" si="7"/>
        <v>0</v>
      </c>
    </row>
    <row r="461" spans="7:7" x14ac:dyDescent="0.25">
      <c r="G461" s="39">
        <f t="shared" si="7"/>
        <v>0</v>
      </c>
    </row>
    <row r="462" spans="7:7" x14ac:dyDescent="0.25">
      <c r="G462" s="39">
        <f t="shared" si="7"/>
        <v>0</v>
      </c>
    </row>
    <row r="463" spans="7:7" x14ac:dyDescent="0.25">
      <c r="G463" s="39">
        <f t="shared" si="7"/>
        <v>0</v>
      </c>
    </row>
    <row r="464" spans="7:7" x14ac:dyDescent="0.25">
      <c r="G464" s="39">
        <f t="shared" si="7"/>
        <v>0</v>
      </c>
    </row>
    <row r="465" spans="7:7" x14ac:dyDescent="0.25">
      <c r="G465" s="39">
        <f t="shared" si="7"/>
        <v>0</v>
      </c>
    </row>
    <row r="466" spans="7:7" x14ac:dyDescent="0.25">
      <c r="G466" s="39">
        <f t="shared" si="7"/>
        <v>0</v>
      </c>
    </row>
    <row r="467" spans="7:7" x14ac:dyDescent="0.25">
      <c r="G467" s="39">
        <f t="shared" si="7"/>
        <v>0</v>
      </c>
    </row>
    <row r="468" spans="7:7" x14ac:dyDescent="0.25">
      <c r="G468" s="39">
        <f t="shared" si="7"/>
        <v>0</v>
      </c>
    </row>
    <row r="469" spans="7:7" x14ac:dyDescent="0.25">
      <c r="G469" s="39">
        <f t="shared" si="7"/>
        <v>0</v>
      </c>
    </row>
    <row r="470" spans="7:7" x14ac:dyDescent="0.25">
      <c r="G470" s="39">
        <f t="shared" si="7"/>
        <v>0</v>
      </c>
    </row>
    <row r="471" spans="7:7" x14ac:dyDescent="0.25">
      <c r="G471" s="39">
        <f t="shared" si="7"/>
        <v>0</v>
      </c>
    </row>
    <row r="472" spans="7:7" x14ac:dyDescent="0.25">
      <c r="G472" s="39">
        <f t="shared" si="7"/>
        <v>0</v>
      </c>
    </row>
    <row r="473" spans="7:7" x14ac:dyDescent="0.25">
      <c r="G473" s="39">
        <f t="shared" si="7"/>
        <v>0</v>
      </c>
    </row>
    <row r="474" spans="7:7" x14ac:dyDescent="0.25">
      <c r="G474" s="39">
        <f t="shared" si="7"/>
        <v>0</v>
      </c>
    </row>
    <row r="475" spans="7:7" x14ac:dyDescent="0.25">
      <c r="G475" s="39">
        <f t="shared" si="7"/>
        <v>0</v>
      </c>
    </row>
    <row r="476" spans="7:7" x14ac:dyDescent="0.25">
      <c r="G476" s="39">
        <f t="shared" si="7"/>
        <v>0</v>
      </c>
    </row>
    <row r="477" spans="7:7" x14ac:dyDescent="0.25">
      <c r="G477" s="39">
        <f t="shared" si="7"/>
        <v>0</v>
      </c>
    </row>
    <row r="478" spans="7:7" x14ac:dyDescent="0.25">
      <c r="G478" s="39">
        <f t="shared" si="7"/>
        <v>0</v>
      </c>
    </row>
    <row r="479" spans="7:7" x14ac:dyDescent="0.25">
      <c r="G479" s="39">
        <f t="shared" si="7"/>
        <v>0</v>
      </c>
    </row>
    <row r="480" spans="7:7" x14ac:dyDescent="0.25">
      <c r="G480" s="39">
        <f t="shared" si="7"/>
        <v>0</v>
      </c>
    </row>
    <row r="481" spans="7:7" x14ac:dyDescent="0.25">
      <c r="G481" s="39">
        <f t="shared" si="7"/>
        <v>0</v>
      </c>
    </row>
    <row r="482" spans="7:7" x14ac:dyDescent="0.25">
      <c r="G482" s="39">
        <f t="shared" si="7"/>
        <v>0</v>
      </c>
    </row>
    <row r="483" spans="7:7" x14ac:dyDescent="0.25">
      <c r="G483" s="39">
        <f t="shared" si="7"/>
        <v>0</v>
      </c>
    </row>
    <row r="484" spans="7:7" x14ac:dyDescent="0.25">
      <c r="G484" s="39">
        <f t="shared" si="7"/>
        <v>0</v>
      </c>
    </row>
    <row r="485" spans="7:7" x14ac:dyDescent="0.25">
      <c r="G485" s="39">
        <f t="shared" si="7"/>
        <v>0</v>
      </c>
    </row>
    <row r="486" spans="7:7" x14ac:dyDescent="0.25">
      <c r="G486" s="39">
        <f t="shared" si="7"/>
        <v>0</v>
      </c>
    </row>
    <row r="487" spans="7:7" x14ac:dyDescent="0.25">
      <c r="G487" s="39">
        <f t="shared" si="7"/>
        <v>0</v>
      </c>
    </row>
    <row r="488" spans="7:7" x14ac:dyDescent="0.25">
      <c r="G488" s="39">
        <f t="shared" si="7"/>
        <v>0</v>
      </c>
    </row>
    <row r="489" spans="7:7" x14ac:dyDescent="0.25">
      <c r="G489" s="39">
        <f t="shared" si="7"/>
        <v>0</v>
      </c>
    </row>
    <row r="490" spans="7:7" x14ac:dyDescent="0.25">
      <c r="G490" s="39">
        <f t="shared" si="7"/>
        <v>0</v>
      </c>
    </row>
    <row r="491" spans="7:7" x14ac:dyDescent="0.25">
      <c r="G491" s="39">
        <f t="shared" si="7"/>
        <v>0</v>
      </c>
    </row>
    <row r="492" spans="7:7" x14ac:dyDescent="0.25">
      <c r="G492" s="39">
        <f t="shared" si="7"/>
        <v>0</v>
      </c>
    </row>
    <row r="493" spans="7:7" x14ac:dyDescent="0.25">
      <c r="G493" s="39">
        <f t="shared" si="7"/>
        <v>0</v>
      </c>
    </row>
    <row r="494" spans="7:7" x14ac:dyDescent="0.25">
      <c r="G494" s="39">
        <f t="shared" si="7"/>
        <v>0</v>
      </c>
    </row>
    <row r="495" spans="7:7" x14ac:dyDescent="0.25">
      <c r="G495" s="39">
        <f t="shared" si="7"/>
        <v>0</v>
      </c>
    </row>
    <row r="496" spans="7:7" x14ac:dyDescent="0.25">
      <c r="G496" s="39">
        <f t="shared" si="7"/>
        <v>0</v>
      </c>
    </row>
    <row r="497" spans="7:7" x14ac:dyDescent="0.25">
      <c r="G497" s="39">
        <f t="shared" si="7"/>
        <v>0</v>
      </c>
    </row>
    <row r="498" spans="7:7" x14ac:dyDescent="0.25">
      <c r="G498" s="39">
        <f t="shared" si="7"/>
        <v>0</v>
      </c>
    </row>
    <row r="499" spans="7:7" x14ac:dyDescent="0.25">
      <c r="G499" s="39">
        <f t="shared" si="7"/>
        <v>0</v>
      </c>
    </row>
    <row r="500" spans="7:7" x14ac:dyDescent="0.25">
      <c r="G500" s="39">
        <f t="shared" si="7"/>
        <v>0</v>
      </c>
    </row>
    <row r="501" spans="7:7" x14ac:dyDescent="0.25">
      <c r="G501" s="39">
        <f t="shared" si="7"/>
        <v>0</v>
      </c>
    </row>
    <row r="502" spans="7:7" x14ac:dyDescent="0.25">
      <c r="G502" s="39">
        <f t="shared" si="7"/>
        <v>0</v>
      </c>
    </row>
    <row r="503" spans="7:7" x14ac:dyDescent="0.25">
      <c r="G503" s="39">
        <f t="shared" si="7"/>
        <v>0</v>
      </c>
    </row>
    <row r="504" spans="7:7" x14ac:dyDescent="0.25">
      <c r="G504" s="39">
        <f t="shared" si="7"/>
        <v>0</v>
      </c>
    </row>
    <row r="505" spans="7:7" x14ac:dyDescent="0.25">
      <c r="G505" s="39">
        <f t="shared" si="7"/>
        <v>0</v>
      </c>
    </row>
    <row r="506" spans="7:7" x14ac:dyDescent="0.25">
      <c r="G506" s="39">
        <f t="shared" si="7"/>
        <v>0</v>
      </c>
    </row>
    <row r="507" spans="7:7" x14ac:dyDescent="0.25">
      <c r="G507" s="39">
        <f t="shared" si="7"/>
        <v>0</v>
      </c>
    </row>
    <row r="508" spans="7:7" x14ac:dyDescent="0.25">
      <c r="G508" s="39">
        <f t="shared" si="7"/>
        <v>0</v>
      </c>
    </row>
    <row r="509" spans="7:7" x14ac:dyDescent="0.25">
      <c r="G509" s="39">
        <f t="shared" si="7"/>
        <v>0</v>
      </c>
    </row>
    <row r="510" spans="7:7" x14ac:dyDescent="0.25">
      <c r="G510" s="39">
        <f t="shared" si="7"/>
        <v>0</v>
      </c>
    </row>
    <row r="511" spans="7:7" x14ac:dyDescent="0.25">
      <c r="G511" s="39">
        <f t="shared" si="7"/>
        <v>0</v>
      </c>
    </row>
    <row r="512" spans="7:7" x14ac:dyDescent="0.25">
      <c r="G512" s="39">
        <f t="shared" si="7"/>
        <v>0</v>
      </c>
    </row>
    <row r="513" spans="7:7" x14ac:dyDescent="0.25">
      <c r="G513" s="39">
        <f t="shared" si="7"/>
        <v>0</v>
      </c>
    </row>
    <row r="514" spans="7:7" x14ac:dyDescent="0.25">
      <c r="G514" s="39">
        <f t="shared" si="7"/>
        <v>0</v>
      </c>
    </row>
    <row r="515" spans="7:7" x14ac:dyDescent="0.25">
      <c r="G515" s="39">
        <f t="shared" si="7"/>
        <v>0</v>
      </c>
    </row>
    <row r="516" spans="7:7" x14ac:dyDescent="0.25">
      <c r="G516" s="39">
        <f t="shared" ref="G516:G579" si="8">IF(F516="X",C516,)</f>
        <v>0</v>
      </c>
    </row>
    <row r="517" spans="7:7" x14ac:dyDescent="0.25">
      <c r="G517" s="39">
        <f t="shared" si="8"/>
        <v>0</v>
      </c>
    </row>
    <row r="518" spans="7:7" x14ac:dyDescent="0.25">
      <c r="G518" s="39">
        <f t="shared" si="8"/>
        <v>0</v>
      </c>
    </row>
    <row r="519" spans="7:7" x14ac:dyDescent="0.25">
      <c r="G519" s="39">
        <f t="shared" si="8"/>
        <v>0</v>
      </c>
    </row>
    <row r="520" spans="7:7" x14ac:dyDescent="0.25">
      <c r="G520" s="39">
        <f t="shared" si="8"/>
        <v>0</v>
      </c>
    </row>
    <row r="521" spans="7:7" x14ac:dyDescent="0.25">
      <c r="G521" s="39">
        <f t="shared" si="8"/>
        <v>0</v>
      </c>
    </row>
    <row r="522" spans="7:7" x14ac:dyDescent="0.25">
      <c r="G522" s="39">
        <f t="shared" si="8"/>
        <v>0</v>
      </c>
    </row>
    <row r="523" spans="7:7" x14ac:dyDescent="0.25">
      <c r="G523" s="39">
        <f t="shared" si="8"/>
        <v>0</v>
      </c>
    </row>
    <row r="524" spans="7:7" x14ac:dyDescent="0.25">
      <c r="G524" s="39">
        <f t="shared" si="8"/>
        <v>0</v>
      </c>
    </row>
    <row r="525" spans="7:7" x14ac:dyDescent="0.25">
      <c r="G525" s="39">
        <f t="shared" si="8"/>
        <v>0</v>
      </c>
    </row>
    <row r="526" spans="7:7" x14ac:dyDescent="0.25">
      <c r="G526" s="39">
        <f t="shared" si="8"/>
        <v>0</v>
      </c>
    </row>
    <row r="527" spans="7:7" x14ac:dyDescent="0.25">
      <c r="G527" s="39">
        <f t="shared" si="8"/>
        <v>0</v>
      </c>
    </row>
    <row r="528" spans="7:7" x14ac:dyDescent="0.25">
      <c r="G528" s="39">
        <f t="shared" si="8"/>
        <v>0</v>
      </c>
    </row>
    <row r="529" spans="7:7" x14ac:dyDescent="0.25">
      <c r="G529" s="39">
        <f t="shared" si="8"/>
        <v>0</v>
      </c>
    </row>
    <row r="530" spans="7:7" x14ac:dyDescent="0.25">
      <c r="G530" s="39">
        <f t="shared" si="8"/>
        <v>0</v>
      </c>
    </row>
    <row r="531" spans="7:7" x14ac:dyDescent="0.25">
      <c r="G531" s="39">
        <f t="shared" si="8"/>
        <v>0</v>
      </c>
    </row>
    <row r="532" spans="7:7" x14ac:dyDescent="0.25">
      <c r="G532" s="39">
        <f t="shared" si="8"/>
        <v>0</v>
      </c>
    </row>
    <row r="533" spans="7:7" x14ac:dyDescent="0.25">
      <c r="G533" s="39">
        <f t="shared" si="8"/>
        <v>0</v>
      </c>
    </row>
    <row r="534" spans="7:7" x14ac:dyDescent="0.25">
      <c r="G534" s="39">
        <f t="shared" si="8"/>
        <v>0</v>
      </c>
    </row>
    <row r="535" spans="7:7" x14ac:dyDescent="0.25">
      <c r="G535" s="39">
        <f t="shared" si="8"/>
        <v>0</v>
      </c>
    </row>
    <row r="536" spans="7:7" x14ac:dyDescent="0.25">
      <c r="G536" s="39">
        <f t="shared" si="8"/>
        <v>0</v>
      </c>
    </row>
    <row r="537" spans="7:7" x14ac:dyDescent="0.25">
      <c r="G537" s="39">
        <f t="shared" si="8"/>
        <v>0</v>
      </c>
    </row>
    <row r="538" spans="7:7" x14ac:dyDescent="0.25">
      <c r="G538" s="39">
        <f t="shared" si="8"/>
        <v>0</v>
      </c>
    </row>
    <row r="539" spans="7:7" x14ac:dyDescent="0.25">
      <c r="G539" s="39">
        <f t="shared" si="8"/>
        <v>0</v>
      </c>
    </row>
    <row r="540" spans="7:7" x14ac:dyDescent="0.25">
      <c r="G540" s="39">
        <f t="shared" si="8"/>
        <v>0</v>
      </c>
    </row>
    <row r="541" spans="7:7" x14ac:dyDescent="0.25">
      <c r="G541" s="39">
        <f t="shared" si="8"/>
        <v>0</v>
      </c>
    </row>
    <row r="542" spans="7:7" x14ac:dyDescent="0.25">
      <c r="G542" s="39">
        <f t="shared" si="8"/>
        <v>0</v>
      </c>
    </row>
    <row r="543" spans="7:7" x14ac:dyDescent="0.25">
      <c r="G543" s="39">
        <f t="shared" si="8"/>
        <v>0</v>
      </c>
    </row>
    <row r="544" spans="7:7" x14ac:dyDescent="0.25">
      <c r="G544" s="39">
        <f t="shared" si="8"/>
        <v>0</v>
      </c>
    </row>
    <row r="545" spans="7:7" x14ac:dyDescent="0.25">
      <c r="G545" s="39">
        <f t="shared" si="8"/>
        <v>0</v>
      </c>
    </row>
    <row r="546" spans="7:7" x14ac:dyDescent="0.25">
      <c r="G546" s="39">
        <f t="shared" si="8"/>
        <v>0</v>
      </c>
    </row>
    <row r="547" spans="7:7" x14ac:dyDescent="0.25">
      <c r="G547" s="39">
        <f t="shared" si="8"/>
        <v>0</v>
      </c>
    </row>
    <row r="548" spans="7:7" x14ac:dyDescent="0.25">
      <c r="G548" s="39">
        <f t="shared" si="8"/>
        <v>0</v>
      </c>
    </row>
    <row r="549" spans="7:7" x14ac:dyDescent="0.25">
      <c r="G549" s="39">
        <f t="shared" si="8"/>
        <v>0</v>
      </c>
    </row>
    <row r="550" spans="7:7" x14ac:dyDescent="0.25">
      <c r="G550" s="39">
        <f t="shared" si="8"/>
        <v>0</v>
      </c>
    </row>
    <row r="551" spans="7:7" x14ac:dyDescent="0.25">
      <c r="G551" s="39">
        <f t="shared" si="8"/>
        <v>0</v>
      </c>
    </row>
    <row r="552" spans="7:7" x14ac:dyDescent="0.25">
      <c r="G552" s="39">
        <f t="shared" si="8"/>
        <v>0</v>
      </c>
    </row>
    <row r="553" spans="7:7" x14ac:dyDescent="0.25">
      <c r="G553" s="39">
        <f t="shared" si="8"/>
        <v>0</v>
      </c>
    </row>
    <row r="554" spans="7:7" x14ac:dyDescent="0.25">
      <c r="G554" s="39">
        <f t="shared" si="8"/>
        <v>0</v>
      </c>
    </row>
    <row r="555" spans="7:7" x14ac:dyDescent="0.25">
      <c r="G555" s="39">
        <f t="shared" si="8"/>
        <v>0</v>
      </c>
    </row>
    <row r="556" spans="7:7" x14ac:dyDescent="0.25">
      <c r="G556" s="39">
        <f t="shared" si="8"/>
        <v>0</v>
      </c>
    </row>
    <row r="557" spans="7:7" x14ac:dyDescent="0.25">
      <c r="G557" s="39">
        <f t="shared" si="8"/>
        <v>0</v>
      </c>
    </row>
    <row r="558" spans="7:7" x14ac:dyDescent="0.25">
      <c r="G558" s="39">
        <f t="shared" si="8"/>
        <v>0</v>
      </c>
    </row>
    <row r="559" spans="7:7" x14ac:dyDescent="0.25">
      <c r="G559" s="39">
        <f t="shared" si="8"/>
        <v>0</v>
      </c>
    </row>
    <row r="560" spans="7:7" x14ac:dyDescent="0.25">
      <c r="G560" s="39">
        <f t="shared" si="8"/>
        <v>0</v>
      </c>
    </row>
    <row r="561" spans="7:7" x14ac:dyDescent="0.25">
      <c r="G561" s="39">
        <f t="shared" si="8"/>
        <v>0</v>
      </c>
    </row>
    <row r="562" spans="7:7" x14ac:dyDescent="0.25">
      <c r="G562" s="39">
        <f t="shared" si="8"/>
        <v>0</v>
      </c>
    </row>
    <row r="563" spans="7:7" x14ac:dyDescent="0.25">
      <c r="G563" s="39">
        <f t="shared" si="8"/>
        <v>0</v>
      </c>
    </row>
    <row r="564" spans="7:7" x14ac:dyDescent="0.25">
      <c r="G564" s="39">
        <f t="shared" si="8"/>
        <v>0</v>
      </c>
    </row>
    <row r="565" spans="7:7" x14ac:dyDescent="0.25">
      <c r="G565" s="39">
        <f t="shared" si="8"/>
        <v>0</v>
      </c>
    </row>
    <row r="566" spans="7:7" x14ac:dyDescent="0.25">
      <c r="G566" s="39">
        <f t="shared" si="8"/>
        <v>0</v>
      </c>
    </row>
    <row r="567" spans="7:7" x14ac:dyDescent="0.25">
      <c r="G567" s="39">
        <f t="shared" si="8"/>
        <v>0</v>
      </c>
    </row>
    <row r="568" spans="7:7" x14ac:dyDescent="0.25">
      <c r="G568" s="39">
        <f t="shared" si="8"/>
        <v>0</v>
      </c>
    </row>
    <row r="569" spans="7:7" x14ac:dyDescent="0.25">
      <c r="G569" s="39">
        <f t="shared" si="8"/>
        <v>0</v>
      </c>
    </row>
    <row r="570" spans="7:7" x14ac:dyDescent="0.25">
      <c r="G570" s="39">
        <f t="shared" si="8"/>
        <v>0</v>
      </c>
    </row>
    <row r="571" spans="7:7" x14ac:dyDescent="0.25">
      <c r="G571" s="39">
        <f t="shared" si="8"/>
        <v>0</v>
      </c>
    </row>
    <row r="572" spans="7:7" x14ac:dyDescent="0.25">
      <c r="G572" s="39">
        <f t="shared" si="8"/>
        <v>0</v>
      </c>
    </row>
    <row r="573" spans="7:7" x14ac:dyDescent="0.25">
      <c r="G573" s="39">
        <f t="shared" si="8"/>
        <v>0</v>
      </c>
    </row>
    <row r="574" spans="7:7" x14ac:dyDescent="0.25">
      <c r="G574" s="39">
        <f t="shared" si="8"/>
        <v>0</v>
      </c>
    </row>
    <row r="575" spans="7:7" x14ac:dyDescent="0.25">
      <c r="G575" s="39">
        <f t="shared" si="8"/>
        <v>0</v>
      </c>
    </row>
    <row r="576" spans="7:7" x14ac:dyDescent="0.25">
      <c r="G576" s="39">
        <f t="shared" si="8"/>
        <v>0</v>
      </c>
    </row>
    <row r="577" spans="7:7" x14ac:dyDescent="0.25">
      <c r="G577" s="39">
        <f t="shared" si="8"/>
        <v>0</v>
      </c>
    </row>
    <row r="578" spans="7:7" x14ac:dyDescent="0.25">
      <c r="G578" s="39">
        <f t="shared" si="8"/>
        <v>0</v>
      </c>
    </row>
    <row r="579" spans="7:7" x14ac:dyDescent="0.25">
      <c r="G579" s="39">
        <f t="shared" si="8"/>
        <v>0</v>
      </c>
    </row>
    <row r="580" spans="7:7" x14ac:dyDescent="0.25">
      <c r="G580" s="39">
        <f t="shared" ref="G580:G643" si="9">IF(F580="X",C580,)</f>
        <v>0</v>
      </c>
    </row>
    <row r="581" spans="7:7" x14ac:dyDescent="0.25">
      <c r="G581" s="39">
        <f t="shared" si="9"/>
        <v>0</v>
      </c>
    </row>
    <row r="582" spans="7:7" x14ac:dyDescent="0.25">
      <c r="G582" s="39">
        <f t="shared" si="9"/>
        <v>0</v>
      </c>
    </row>
    <row r="583" spans="7:7" x14ac:dyDescent="0.25">
      <c r="G583" s="39">
        <f t="shared" si="9"/>
        <v>0</v>
      </c>
    </row>
    <row r="584" spans="7:7" x14ac:dyDescent="0.25">
      <c r="G584" s="39">
        <f t="shared" si="9"/>
        <v>0</v>
      </c>
    </row>
    <row r="585" spans="7:7" x14ac:dyDescent="0.25">
      <c r="G585" s="39">
        <f t="shared" si="9"/>
        <v>0</v>
      </c>
    </row>
    <row r="586" spans="7:7" x14ac:dyDescent="0.25">
      <c r="G586" s="39">
        <f t="shared" si="9"/>
        <v>0</v>
      </c>
    </row>
    <row r="587" spans="7:7" x14ac:dyDescent="0.25">
      <c r="G587" s="39">
        <f t="shared" si="9"/>
        <v>0</v>
      </c>
    </row>
    <row r="588" spans="7:7" x14ac:dyDescent="0.25">
      <c r="G588" s="39">
        <f t="shared" si="9"/>
        <v>0</v>
      </c>
    </row>
    <row r="589" spans="7:7" x14ac:dyDescent="0.25">
      <c r="G589" s="39">
        <f t="shared" si="9"/>
        <v>0</v>
      </c>
    </row>
    <row r="590" spans="7:7" x14ac:dyDescent="0.25">
      <c r="G590" s="39">
        <f t="shared" si="9"/>
        <v>0</v>
      </c>
    </row>
    <row r="591" spans="7:7" x14ac:dyDescent="0.25">
      <c r="G591" s="39">
        <f t="shared" si="9"/>
        <v>0</v>
      </c>
    </row>
    <row r="592" spans="7:7" x14ac:dyDescent="0.25">
      <c r="G592" s="39">
        <f t="shared" si="9"/>
        <v>0</v>
      </c>
    </row>
    <row r="593" spans="7:7" x14ac:dyDescent="0.25">
      <c r="G593" s="39">
        <f t="shared" si="9"/>
        <v>0</v>
      </c>
    </row>
    <row r="594" spans="7:7" x14ac:dyDescent="0.25">
      <c r="G594" s="39">
        <f t="shared" si="9"/>
        <v>0</v>
      </c>
    </row>
    <row r="595" spans="7:7" x14ac:dyDescent="0.25">
      <c r="G595" s="39">
        <f t="shared" si="9"/>
        <v>0</v>
      </c>
    </row>
    <row r="596" spans="7:7" x14ac:dyDescent="0.25">
      <c r="G596" s="39">
        <f t="shared" si="9"/>
        <v>0</v>
      </c>
    </row>
    <row r="597" spans="7:7" x14ac:dyDescent="0.25">
      <c r="G597" s="39">
        <f t="shared" si="9"/>
        <v>0</v>
      </c>
    </row>
    <row r="598" spans="7:7" x14ac:dyDescent="0.25">
      <c r="G598" s="39">
        <f t="shared" si="9"/>
        <v>0</v>
      </c>
    </row>
    <row r="599" spans="7:7" x14ac:dyDescent="0.25">
      <c r="G599" s="39">
        <f t="shared" si="9"/>
        <v>0</v>
      </c>
    </row>
    <row r="600" spans="7:7" x14ac:dyDescent="0.25">
      <c r="G600" s="39">
        <f t="shared" si="9"/>
        <v>0</v>
      </c>
    </row>
    <row r="601" spans="7:7" x14ac:dyDescent="0.25">
      <c r="G601" s="39">
        <f t="shared" si="9"/>
        <v>0</v>
      </c>
    </row>
    <row r="602" spans="7:7" x14ac:dyDescent="0.25">
      <c r="G602" s="39">
        <f t="shared" si="9"/>
        <v>0</v>
      </c>
    </row>
    <row r="603" spans="7:7" x14ac:dyDescent="0.25">
      <c r="G603" s="39">
        <f t="shared" si="9"/>
        <v>0</v>
      </c>
    </row>
    <row r="604" spans="7:7" x14ac:dyDescent="0.25">
      <c r="G604" s="39">
        <f t="shared" si="9"/>
        <v>0</v>
      </c>
    </row>
    <row r="605" spans="7:7" x14ac:dyDescent="0.25">
      <c r="G605" s="39">
        <f t="shared" si="9"/>
        <v>0</v>
      </c>
    </row>
    <row r="606" spans="7:7" x14ac:dyDescent="0.25">
      <c r="G606" s="39">
        <f t="shared" si="9"/>
        <v>0</v>
      </c>
    </row>
    <row r="607" spans="7:7" x14ac:dyDescent="0.25">
      <c r="G607" s="39">
        <f t="shared" si="9"/>
        <v>0</v>
      </c>
    </row>
    <row r="608" spans="7:7" x14ac:dyDescent="0.25">
      <c r="G608" s="39">
        <f t="shared" si="9"/>
        <v>0</v>
      </c>
    </row>
    <row r="609" spans="7:7" x14ac:dyDescent="0.25">
      <c r="G609" s="39">
        <f t="shared" si="9"/>
        <v>0</v>
      </c>
    </row>
    <row r="610" spans="7:7" x14ac:dyDescent="0.25">
      <c r="G610" s="39">
        <f t="shared" si="9"/>
        <v>0</v>
      </c>
    </row>
    <row r="611" spans="7:7" x14ac:dyDescent="0.25">
      <c r="G611" s="39">
        <f t="shared" si="9"/>
        <v>0</v>
      </c>
    </row>
    <row r="612" spans="7:7" x14ac:dyDescent="0.25">
      <c r="G612" s="39">
        <f t="shared" si="9"/>
        <v>0</v>
      </c>
    </row>
    <row r="613" spans="7:7" x14ac:dyDescent="0.25">
      <c r="G613" s="39">
        <f t="shared" si="9"/>
        <v>0</v>
      </c>
    </row>
    <row r="614" spans="7:7" x14ac:dyDescent="0.25">
      <c r="G614" s="39">
        <f t="shared" si="9"/>
        <v>0</v>
      </c>
    </row>
    <row r="615" spans="7:7" x14ac:dyDescent="0.25">
      <c r="G615" s="39">
        <f t="shared" si="9"/>
        <v>0</v>
      </c>
    </row>
    <row r="616" spans="7:7" x14ac:dyDescent="0.25">
      <c r="G616" s="39">
        <f t="shared" si="9"/>
        <v>0</v>
      </c>
    </row>
    <row r="617" spans="7:7" x14ac:dyDescent="0.25">
      <c r="G617" s="39">
        <f t="shared" si="9"/>
        <v>0</v>
      </c>
    </row>
    <row r="618" spans="7:7" x14ac:dyDescent="0.25">
      <c r="G618" s="39">
        <f t="shared" si="9"/>
        <v>0</v>
      </c>
    </row>
    <row r="619" spans="7:7" x14ac:dyDescent="0.25">
      <c r="G619" s="39">
        <f t="shared" si="9"/>
        <v>0</v>
      </c>
    </row>
    <row r="620" spans="7:7" x14ac:dyDescent="0.25">
      <c r="G620" s="39">
        <f t="shared" si="9"/>
        <v>0</v>
      </c>
    </row>
    <row r="621" spans="7:7" x14ac:dyDescent="0.25">
      <c r="G621" s="39">
        <f t="shared" si="9"/>
        <v>0</v>
      </c>
    </row>
    <row r="622" spans="7:7" x14ac:dyDescent="0.25">
      <c r="G622" s="39">
        <f t="shared" si="9"/>
        <v>0</v>
      </c>
    </row>
    <row r="623" spans="7:7" x14ac:dyDescent="0.25">
      <c r="G623" s="39">
        <f t="shared" si="9"/>
        <v>0</v>
      </c>
    </row>
    <row r="624" spans="7:7" x14ac:dyDescent="0.25">
      <c r="G624" s="39">
        <f t="shared" si="9"/>
        <v>0</v>
      </c>
    </row>
    <row r="625" spans="7:7" x14ac:dyDescent="0.25">
      <c r="G625" s="39">
        <f t="shared" si="9"/>
        <v>0</v>
      </c>
    </row>
    <row r="626" spans="7:7" x14ac:dyDescent="0.25">
      <c r="G626" s="39">
        <f t="shared" si="9"/>
        <v>0</v>
      </c>
    </row>
    <row r="627" spans="7:7" x14ac:dyDescent="0.25">
      <c r="G627" s="39">
        <f t="shared" si="9"/>
        <v>0</v>
      </c>
    </row>
    <row r="628" spans="7:7" x14ac:dyDescent="0.25">
      <c r="G628" s="39">
        <f t="shared" si="9"/>
        <v>0</v>
      </c>
    </row>
    <row r="629" spans="7:7" x14ac:dyDescent="0.25">
      <c r="G629" s="39">
        <f t="shared" si="9"/>
        <v>0</v>
      </c>
    </row>
    <row r="630" spans="7:7" x14ac:dyDescent="0.25">
      <c r="G630" s="39">
        <f t="shared" si="9"/>
        <v>0</v>
      </c>
    </row>
    <row r="631" spans="7:7" x14ac:dyDescent="0.25">
      <c r="G631" s="39">
        <f t="shared" si="9"/>
        <v>0</v>
      </c>
    </row>
    <row r="632" spans="7:7" x14ac:dyDescent="0.25">
      <c r="G632" s="39">
        <f t="shared" si="9"/>
        <v>0</v>
      </c>
    </row>
    <row r="633" spans="7:7" x14ac:dyDescent="0.25">
      <c r="G633" s="39">
        <f t="shared" si="9"/>
        <v>0</v>
      </c>
    </row>
    <row r="634" spans="7:7" x14ac:dyDescent="0.25">
      <c r="G634" s="39">
        <f t="shared" si="9"/>
        <v>0</v>
      </c>
    </row>
    <row r="635" spans="7:7" x14ac:dyDescent="0.25">
      <c r="G635" s="39">
        <f t="shared" si="9"/>
        <v>0</v>
      </c>
    </row>
    <row r="636" spans="7:7" x14ac:dyDescent="0.25">
      <c r="G636" s="39">
        <f t="shared" si="9"/>
        <v>0</v>
      </c>
    </row>
    <row r="637" spans="7:7" x14ac:dyDescent="0.25">
      <c r="G637" s="39">
        <f t="shared" si="9"/>
        <v>0</v>
      </c>
    </row>
    <row r="638" spans="7:7" x14ac:dyDescent="0.25">
      <c r="G638" s="39">
        <f t="shared" si="9"/>
        <v>0</v>
      </c>
    </row>
    <row r="639" spans="7:7" x14ac:dyDescent="0.25">
      <c r="G639" s="39">
        <f t="shared" si="9"/>
        <v>0</v>
      </c>
    </row>
    <row r="640" spans="7:7" x14ac:dyDescent="0.25">
      <c r="G640" s="39">
        <f t="shared" si="9"/>
        <v>0</v>
      </c>
    </row>
    <row r="641" spans="7:7" x14ac:dyDescent="0.25">
      <c r="G641" s="39">
        <f t="shared" si="9"/>
        <v>0</v>
      </c>
    </row>
    <row r="642" spans="7:7" x14ac:dyDescent="0.25">
      <c r="G642" s="39">
        <f t="shared" si="9"/>
        <v>0</v>
      </c>
    </row>
    <row r="643" spans="7:7" x14ac:dyDescent="0.25">
      <c r="G643" s="39">
        <f t="shared" si="9"/>
        <v>0</v>
      </c>
    </row>
    <row r="644" spans="7:7" x14ac:dyDescent="0.25">
      <c r="G644" s="39">
        <f t="shared" ref="G644:G707" si="10">IF(F644="X",C644,)</f>
        <v>0</v>
      </c>
    </row>
    <row r="645" spans="7:7" x14ac:dyDescent="0.25">
      <c r="G645" s="39">
        <f t="shared" si="10"/>
        <v>0</v>
      </c>
    </row>
    <row r="646" spans="7:7" x14ac:dyDescent="0.25">
      <c r="G646" s="39">
        <f t="shared" si="10"/>
        <v>0</v>
      </c>
    </row>
    <row r="647" spans="7:7" x14ac:dyDescent="0.25">
      <c r="G647" s="39">
        <f t="shared" si="10"/>
        <v>0</v>
      </c>
    </row>
    <row r="648" spans="7:7" x14ac:dyDescent="0.25">
      <c r="G648" s="39">
        <f t="shared" si="10"/>
        <v>0</v>
      </c>
    </row>
    <row r="649" spans="7:7" x14ac:dyDescent="0.25">
      <c r="G649" s="39">
        <f t="shared" si="10"/>
        <v>0</v>
      </c>
    </row>
    <row r="650" spans="7:7" x14ac:dyDescent="0.25">
      <c r="G650" s="39">
        <f t="shared" si="10"/>
        <v>0</v>
      </c>
    </row>
    <row r="651" spans="7:7" x14ac:dyDescent="0.25">
      <c r="G651" s="39">
        <f t="shared" si="10"/>
        <v>0</v>
      </c>
    </row>
    <row r="652" spans="7:7" x14ac:dyDescent="0.25">
      <c r="G652" s="39">
        <f t="shared" si="10"/>
        <v>0</v>
      </c>
    </row>
    <row r="653" spans="7:7" x14ac:dyDescent="0.25">
      <c r="G653" s="39">
        <f t="shared" si="10"/>
        <v>0</v>
      </c>
    </row>
    <row r="654" spans="7:7" x14ac:dyDescent="0.25">
      <c r="G654" s="39">
        <f t="shared" si="10"/>
        <v>0</v>
      </c>
    </row>
    <row r="655" spans="7:7" x14ac:dyDescent="0.25">
      <c r="G655" s="39">
        <f t="shared" si="10"/>
        <v>0</v>
      </c>
    </row>
    <row r="656" spans="7:7" x14ac:dyDescent="0.25">
      <c r="G656" s="39">
        <f t="shared" si="10"/>
        <v>0</v>
      </c>
    </row>
    <row r="657" spans="7:7" x14ac:dyDescent="0.25">
      <c r="G657" s="39">
        <f t="shared" si="10"/>
        <v>0</v>
      </c>
    </row>
    <row r="658" spans="7:7" x14ac:dyDescent="0.25">
      <c r="G658" s="39">
        <f t="shared" si="10"/>
        <v>0</v>
      </c>
    </row>
    <row r="659" spans="7:7" x14ac:dyDescent="0.25">
      <c r="G659" s="39">
        <f t="shared" si="10"/>
        <v>0</v>
      </c>
    </row>
    <row r="660" spans="7:7" x14ac:dyDescent="0.25">
      <c r="G660" s="39">
        <f t="shared" si="10"/>
        <v>0</v>
      </c>
    </row>
    <row r="661" spans="7:7" x14ac:dyDescent="0.25">
      <c r="G661" s="39">
        <f t="shared" si="10"/>
        <v>0</v>
      </c>
    </row>
    <row r="662" spans="7:7" x14ac:dyDescent="0.25">
      <c r="G662" s="39">
        <f t="shared" si="10"/>
        <v>0</v>
      </c>
    </row>
    <row r="663" spans="7:7" x14ac:dyDescent="0.25">
      <c r="G663" s="39">
        <f t="shared" si="10"/>
        <v>0</v>
      </c>
    </row>
    <row r="664" spans="7:7" x14ac:dyDescent="0.25">
      <c r="G664" s="39">
        <f t="shared" si="10"/>
        <v>0</v>
      </c>
    </row>
    <row r="665" spans="7:7" x14ac:dyDescent="0.25">
      <c r="G665" s="39">
        <f t="shared" si="10"/>
        <v>0</v>
      </c>
    </row>
    <row r="666" spans="7:7" x14ac:dyDescent="0.25">
      <c r="G666" s="39">
        <f t="shared" si="10"/>
        <v>0</v>
      </c>
    </row>
    <row r="667" spans="7:7" x14ac:dyDescent="0.25">
      <c r="G667" s="39">
        <f t="shared" si="10"/>
        <v>0</v>
      </c>
    </row>
    <row r="668" spans="7:7" x14ac:dyDescent="0.25">
      <c r="G668" s="39">
        <f t="shared" si="10"/>
        <v>0</v>
      </c>
    </row>
    <row r="669" spans="7:7" x14ac:dyDescent="0.25">
      <c r="G669" s="39">
        <f t="shared" si="10"/>
        <v>0</v>
      </c>
    </row>
    <row r="670" spans="7:7" x14ac:dyDescent="0.25">
      <c r="G670" s="39">
        <f t="shared" si="10"/>
        <v>0</v>
      </c>
    </row>
    <row r="671" spans="7:7" x14ac:dyDescent="0.25">
      <c r="G671" s="39">
        <f t="shared" si="10"/>
        <v>0</v>
      </c>
    </row>
    <row r="672" spans="7:7" x14ac:dyDescent="0.25">
      <c r="G672" s="39">
        <f t="shared" si="10"/>
        <v>0</v>
      </c>
    </row>
    <row r="673" spans="7:7" x14ac:dyDescent="0.25">
      <c r="G673" s="39">
        <f t="shared" si="10"/>
        <v>0</v>
      </c>
    </row>
    <row r="674" spans="7:7" x14ac:dyDescent="0.25">
      <c r="G674" s="39">
        <f t="shared" si="10"/>
        <v>0</v>
      </c>
    </row>
    <row r="675" spans="7:7" x14ac:dyDescent="0.25">
      <c r="G675" s="39">
        <f t="shared" si="10"/>
        <v>0</v>
      </c>
    </row>
    <row r="676" spans="7:7" x14ac:dyDescent="0.25">
      <c r="G676" s="39">
        <f t="shared" si="10"/>
        <v>0</v>
      </c>
    </row>
    <row r="677" spans="7:7" x14ac:dyDescent="0.25">
      <c r="G677" s="39">
        <f t="shared" si="10"/>
        <v>0</v>
      </c>
    </row>
    <row r="678" spans="7:7" x14ac:dyDescent="0.25">
      <c r="G678" s="39">
        <f t="shared" si="10"/>
        <v>0</v>
      </c>
    </row>
    <row r="679" spans="7:7" x14ac:dyDescent="0.25">
      <c r="G679" s="39">
        <f t="shared" si="10"/>
        <v>0</v>
      </c>
    </row>
    <row r="680" spans="7:7" x14ac:dyDescent="0.25">
      <c r="G680" s="39">
        <f t="shared" si="10"/>
        <v>0</v>
      </c>
    </row>
    <row r="681" spans="7:7" x14ac:dyDescent="0.25">
      <c r="G681" s="39">
        <f t="shared" si="10"/>
        <v>0</v>
      </c>
    </row>
    <row r="682" spans="7:7" x14ac:dyDescent="0.25">
      <c r="G682" s="39">
        <f t="shared" si="10"/>
        <v>0</v>
      </c>
    </row>
    <row r="683" spans="7:7" x14ac:dyDescent="0.25">
      <c r="G683" s="39">
        <f t="shared" si="10"/>
        <v>0</v>
      </c>
    </row>
    <row r="684" spans="7:7" x14ac:dyDescent="0.25">
      <c r="G684" s="39">
        <f t="shared" si="10"/>
        <v>0</v>
      </c>
    </row>
    <row r="685" spans="7:7" x14ac:dyDescent="0.25">
      <c r="G685" s="39">
        <f t="shared" si="10"/>
        <v>0</v>
      </c>
    </row>
    <row r="686" spans="7:7" x14ac:dyDescent="0.25">
      <c r="G686" s="39">
        <f t="shared" si="10"/>
        <v>0</v>
      </c>
    </row>
    <row r="687" spans="7:7" x14ac:dyDescent="0.25">
      <c r="G687" s="39">
        <f t="shared" si="10"/>
        <v>0</v>
      </c>
    </row>
    <row r="688" spans="7:7" x14ac:dyDescent="0.25">
      <c r="G688" s="39">
        <f t="shared" si="10"/>
        <v>0</v>
      </c>
    </row>
    <row r="689" spans="7:7" x14ac:dyDescent="0.25">
      <c r="G689" s="39">
        <f t="shared" si="10"/>
        <v>0</v>
      </c>
    </row>
    <row r="690" spans="7:7" x14ac:dyDescent="0.25">
      <c r="G690" s="39">
        <f t="shared" si="10"/>
        <v>0</v>
      </c>
    </row>
    <row r="691" spans="7:7" x14ac:dyDescent="0.25">
      <c r="G691" s="39">
        <f t="shared" si="10"/>
        <v>0</v>
      </c>
    </row>
    <row r="692" spans="7:7" x14ac:dyDescent="0.25">
      <c r="G692" s="39">
        <f t="shared" si="10"/>
        <v>0</v>
      </c>
    </row>
    <row r="693" spans="7:7" x14ac:dyDescent="0.25">
      <c r="G693" s="39">
        <f t="shared" si="10"/>
        <v>0</v>
      </c>
    </row>
    <row r="694" spans="7:7" x14ac:dyDescent="0.25">
      <c r="G694" s="39">
        <f t="shared" si="10"/>
        <v>0</v>
      </c>
    </row>
    <row r="695" spans="7:7" x14ac:dyDescent="0.25">
      <c r="G695" s="39">
        <f t="shared" si="10"/>
        <v>0</v>
      </c>
    </row>
    <row r="696" spans="7:7" x14ac:dyDescent="0.25">
      <c r="G696" s="39">
        <f t="shared" si="10"/>
        <v>0</v>
      </c>
    </row>
    <row r="697" spans="7:7" x14ac:dyDescent="0.25">
      <c r="G697" s="39">
        <f t="shared" si="10"/>
        <v>0</v>
      </c>
    </row>
    <row r="698" spans="7:7" x14ac:dyDescent="0.25">
      <c r="G698" s="39">
        <f t="shared" si="10"/>
        <v>0</v>
      </c>
    </row>
    <row r="699" spans="7:7" x14ac:dyDescent="0.25">
      <c r="G699" s="39">
        <f t="shared" si="10"/>
        <v>0</v>
      </c>
    </row>
    <row r="700" spans="7:7" x14ac:dyDescent="0.25">
      <c r="G700" s="39">
        <f t="shared" si="10"/>
        <v>0</v>
      </c>
    </row>
    <row r="701" spans="7:7" x14ac:dyDescent="0.25">
      <c r="G701" s="39">
        <f t="shared" si="10"/>
        <v>0</v>
      </c>
    </row>
    <row r="702" spans="7:7" x14ac:dyDescent="0.25">
      <c r="G702" s="39">
        <f t="shared" si="10"/>
        <v>0</v>
      </c>
    </row>
    <row r="703" spans="7:7" x14ac:dyDescent="0.25">
      <c r="G703" s="39">
        <f t="shared" si="10"/>
        <v>0</v>
      </c>
    </row>
    <row r="704" spans="7:7" x14ac:dyDescent="0.25">
      <c r="G704" s="39">
        <f t="shared" si="10"/>
        <v>0</v>
      </c>
    </row>
    <row r="705" spans="7:7" x14ac:dyDescent="0.25">
      <c r="G705" s="39">
        <f t="shared" si="10"/>
        <v>0</v>
      </c>
    </row>
    <row r="706" spans="7:7" x14ac:dyDescent="0.25">
      <c r="G706" s="39">
        <f t="shared" si="10"/>
        <v>0</v>
      </c>
    </row>
    <row r="707" spans="7:7" x14ac:dyDescent="0.25">
      <c r="G707" s="39">
        <f t="shared" si="10"/>
        <v>0</v>
      </c>
    </row>
    <row r="708" spans="7:7" x14ac:dyDescent="0.25">
      <c r="G708" s="39">
        <f t="shared" ref="G708:G771" si="11">IF(F708="X",C708,)</f>
        <v>0</v>
      </c>
    </row>
    <row r="709" spans="7:7" x14ac:dyDescent="0.25">
      <c r="G709" s="39">
        <f t="shared" si="11"/>
        <v>0</v>
      </c>
    </row>
    <row r="710" spans="7:7" x14ac:dyDescent="0.25">
      <c r="G710" s="39">
        <f t="shared" si="11"/>
        <v>0</v>
      </c>
    </row>
    <row r="711" spans="7:7" x14ac:dyDescent="0.25">
      <c r="G711" s="39">
        <f t="shared" si="11"/>
        <v>0</v>
      </c>
    </row>
    <row r="712" spans="7:7" x14ac:dyDescent="0.25">
      <c r="G712" s="39">
        <f t="shared" si="11"/>
        <v>0</v>
      </c>
    </row>
    <row r="713" spans="7:7" x14ac:dyDescent="0.25">
      <c r="G713" s="39">
        <f t="shared" si="11"/>
        <v>0</v>
      </c>
    </row>
    <row r="714" spans="7:7" x14ac:dyDescent="0.25">
      <c r="G714" s="39">
        <f t="shared" si="11"/>
        <v>0</v>
      </c>
    </row>
    <row r="715" spans="7:7" x14ac:dyDescent="0.25">
      <c r="G715" s="39">
        <f t="shared" si="11"/>
        <v>0</v>
      </c>
    </row>
    <row r="716" spans="7:7" x14ac:dyDescent="0.25">
      <c r="G716" s="39">
        <f t="shared" si="11"/>
        <v>0</v>
      </c>
    </row>
    <row r="717" spans="7:7" x14ac:dyDescent="0.25">
      <c r="G717" s="39">
        <f t="shared" si="11"/>
        <v>0</v>
      </c>
    </row>
    <row r="718" spans="7:7" x14ac:dyDescent="0.25">
      <c r="G718" s="39">
        <f t="shared" si="11"/>
        <v>0</v>
      </c>
    </row>
    <row r="719" spans="7:7" x14ac:dyDescent="0.25">
      <c r="G719" s="39">
        <f t="shared" si="11"/>
        <v>0</v>
      </c>
    </row>
    <row r="720" spans="7:7" x14ac:dyDescent="0.25">
      <c r="G720" s="39">
        <f t="shared" si="11"/>
        <v>0</v>
      </c>
    </row>
    <row r="721" spans="7:7" x14ac:dyDescent="0.25">
      <c r="G721" s="39">
        <f t="shared" si="11"/>
        <v>0</v>
      </c>
    </row>
    <row r="722" spans="7:7" x14ac:dyDescent="0.25">
      <c r="G722" s="39">
        <f t="shared" si="11"/>
        <v>0</v>
      </c>
    </row>
    <row r="723" spans="7:7" x14ac:dyDescent="0.25">
      <c r="G723" s="39">
        <f t="shared" si="11"/>
        <v>0</v>
      </c>
    </row>
    <row r="724" spans="7:7" x14ac:dyDescent="0.25">
      <c r="G724" s="39">
        <f t="shared" si="11"/>
        <v>0</v>
      </c>
    </row>
    <row r="725" spans="7:7" x14ac:dyDescent="0.25">
      <c r="G725" s="39">
        <f t="shared" si="11"/>
        <v>0</v>
      </c>
    </row>
    <row r="726" spans="7:7" x14ac:dyDescent="0.25">
      <c r="G726" s="39">
        <f t="shared" si="11"/>
        <v>0</v>
      </c>
    </row>
    <row r="727" spans="7:7" x14ac:dyDescent="0.25">
      <c r="G727" s="39">
        <f t="shared" si="11"/>
        <v>0</v>
      </c>
    </row>
    <row r="728" spans="7:7" x14ac:dyDescent="0.25">
      <c r="G728" s="39">
        <f t="shared" si="11"/>
        <v>0</v>
      </c>
    </row>
    <row r="729" spans="7:7" x14ac:dyDescent="0.25">
      <c r="G729" s="39">
        <f t="shared" si="11"/>
        <v>0</v>
      </c>
    </row>
    <row r="730" spans="7:7" x14ac:dyDescent="0.25">
      <c r="G730" s="39">
        <f t="shared" si="11"/>
        <v>0</v>
      </c>
    </row>
    <row r="731" spans="7:7" x14ac:dyDescent="0.25">
      <c r="G731" s="39">
        <f t="shared" si="11"/>
        <v>0</v>
      </c>
    </row>
    <row r="732" spans="7:7" x14ac:dyDescent="0.25">
      <c r="G732" s="39">
        <f t="shared" si="11"/>
        <v>0</v>
      </c>
    </row>
    <row r="733" spans="7:7" x14ac:dyDescent="0.25">
      <c r="G733" s="39">
        <f t="shared" si="11"/>
        <v>0</v>
      </c>
    </row>
    <row r="734" spans="7:7" x14ac:dyDescent="0.25">
      <c r="G734" s="39">
        <f t="shared" si="11"/>
        <v>0</v>
      </c>
    </row>
    <row r="735" spans="7:7" x14ac:dyDescent="0.25">
      <c r="G735" s="39">
        <f t="shared" si="11"/>
        <v>0</v>
      </c>
    </row>
    <row r="736" spans="7:7" x14ac:dyDescent="0.25">
      <c r="G736" s="39">
        <f t="shared" si="11"/>
        <v>0</v>
      </c>
    </row>
    <row r="737" spans="7:7" x14ac:dyDescent="0.25">
      <c r="G737" s="39">
        <f t="shared" si="11"/>
        <v>0</v>
      </c>
    </row>
    <row r="738" spans="7:7" x14ac:dyDescent="0.25">
      <c r="G738" s="39">
        <f t="shared" si="11"/>
        <v>0</v>
      </c>
    </row>
    <row r="739" spans="7:7" x14ac:dyDescent="0.25">
      <c r="G739" s="39">
        <f t="shared" si="11"/>
        <v>0</v>
      </c>
    </row>
    <row r="740" spans="7:7" x14ac:dyDescent="0.25">
      <c r="G740" s="39">
        <f t="shared" si="11"/>
        <v>0</v>
      </c>
    </row>
    <row r="741" spans="7:7" x14ac:dyDescent="0.25">
      <c r="G741" s="39">
        <f t="shared" si="11"/>
        <v>0</v>
      </c>
    </row>
    <row r="742" spans="7:7" x14ac:dyDescent="0.25">
      <c r="G742" s="39">
        <f t="shared" si="11"/>
        <v>0</v>
      </c>
    </row>
    <row r="743" spans="7:7" x14ac:dyDescent="0.25">
      <c r="G743" s="39">
        <f t="shared" si="11"/>
        <v>0</v>
      </c>
    </row>
    <row r="744" spans="7:7" x14ac:dyDescent="0.25">
      <c r="G744" s="39">
        <f t="shared" si="11"/>
        <v>0</v>
      </c>
    </row>
    <row r="745" spans="7:7" x14ac:dyDescent="0.25">
      <c r="G745" s="39">
        <f t="shared" si="11"/>
        <v>0</v>
      </c>
    </row>
    <row r="746" spans="7:7" x14ac:dyDescent="0.25">
      <c r="G746" s="39">
        <f t="shared" si="11"/>
        <v>0</v>
      </c>
    </row>
    <row r="747" spans="7:7" x14ac:dyDescent="0.25">
      <c r="G747" s="39">
        <f t="shared" si="11"/>
        <v>0</v>
      </c>
    </row>
    <row r="748" spans="7:7" x14ac:dyDescent="0.25">
      <c r="G748" s="39">
        <f t="shared" si="11"/>
        <v>0</v>
      </c>
    </row>
    <row r="749" spans="7:7" x14ac:dyDescent="0.25">
      <c r="G749" s="39">
        <f t="shared" si="11"/>
        <v>0</v>
      </c>
    </row>
    <row r="750" spans="7:7" x14ac:dyDescent="0.25">
      <c r="G750" s="39">
        <f t="shared" si="11"/>
        <v>0</v>
      </c>
    </row>
    <row r="751" spans="7:7" x14ac:dyDescent="0.25">
      <c r="G751" s="39">
        <f t="shared" si="11"/>
        <v>0</v>
      </c>
    </row>
    <row r="752" spans="7:7" x14ac:dyDescent="0.25">
      <c r="G752" s="39">
        <f t="shared" si="11"/>
        <v>0</v>
      </c>
    </row>
    <row r="753" spans="7:7" x14ac:dyDescent="0.25">
      <c r="G753" s="39">
        <f t="shared" si="11"/>
        <v>0</v>
      </c>
    </row>
    <row r="754" spans="7:7" x14ac:dyDescent="0.25">
      <c r="G754" s="39">
        <f t="shared" si="11"/>
        <v>0</v>
      </c>
    </row>
    <row r="755" spans="7:7" x14ac:dyDescent="0.25">
      <c r="G755" s="39">
        <f t="shared" si="11"/>
        <v>0</v>
      </c>
    </row>
    <row r="756" spans="7:7" x14ac:dyDescent="0.25">
      <c r="G756" s="39">
        <f t="shared" si="11"/>
        <v>0</v>
      </c>
    </row>
    <row r="757" spans="7:7" x14ac:dyDescent="0.25">
      <c r="G757" s="39">
        <f t="shared" si="11"/>
        <v>0</v>
      </c>
    </row>
    <row r="758" spans="7:7" x14ac:dyDescent="0.25">
      <c r="G758" s="39">
        <f t="shared" si="11"/>
        <v>0</v>
      </c>
    </row>
    <row r="759" spans="7:7" x14ac:dyDescent="0.25">
      <c r="G759" s="39">
        <f t="shared" si="11"/>
        <v>0</v>
      </c>
    </row>
    <row r="760" spans="7:7" x14ac:dyDescent="0.25">
      <c r="G760" s="39">
        <f t="shared" si="11"/>
        <v>0</v>
      </c>
    </row>
    <row r="761" spans="7:7" x14ac:dyDescent="0.25">
      <c r="G761" s="39">
        <f t="shared" si="11"/>
        <v>0</v>
      </c>
    </row>
    <row r="762" spans="7:7" x14ac:dyDescent="0.25">
      <c r="G762" s="39">
        <f t="shared" si="11"/>
        <v>0</v>
      </c>
    </row>
    <row r="763" spans="7:7" x14ac:dyDescent="0.25">
      <c r="G763" s="39">
        <f t="shared" si="11"/>
        <v>0</v>
      </c>
    </row>
    <row r="764" spans="7:7" x14ac:dyDescent="0.25">
      <c r="G764" s="39">
        <f t="shared" si="11"/>
        <v>0</v>
      </c>
    </row>
    <row r="765" spans="7:7" x14ac:dyDescent="0.25">
      <c r="G765" s="39">
        <f t="shared" si="11"/>
        <v>0</v>
      </c>
    </row>
    <row r="766" spans="7:7" x14ac:dyDescent="0.25">
      <c r="G766" s="39">
        <f t="shared" si="11"/>
        <v>0</v>
      </c>
    </row>
    <row r="767" spans="7:7" x14ac:dyDescent="0.25">
      <c r="G767" s="39">
        <f t="shared" si="11"/>
        <v>0</v>
      </c>
    </row>
    <row r="768" spans="7:7" x14ac:dyDescent="0.25">
      <c r="G768" s="39">
        <f t="shared" si="11"/>
        <v>0</v>
      </c>
    </row>
    <row r="769" spans="7:7" x14ac:dyDescent="0.25">
      <c r="G769" s="39">
        <f t="shared" si="11"/>
        <v>0</v>
      </c>
    </row>
    <row r="770" spans="7:7" x14ac:dyDescent="0.25">
      <c r="G770" s="39">
        <f t="shared" si="11"/>
        <v>0</v>
      </c>
    </row>
    <row r="771" spans="7:7" x14ac:dyDescent="0.25">
      <c r="G771" s="39">
        <f t="shared" si="11"/>
        <v>0</v>
      </c>
    </row>
    <row r="772" spans="7:7" x14ac:dyDescent="0.25">
      <c r="G772" s="39">
        <f t="shared" ref="G772:G835" si="12">IF(F772="X",C772,)</f>
        <v>0</v>
      </c>
    </row>
    <row r="773" spans="7:7" x14ac:dyDescent="0.25">
      <c r="G773" s="39">
        <f t="shared" si="12"/>
        <v>0</v>
      </c>
    </row>
    <row r="774" spans="7:7" x14ac:dyDescent="0.25">
      <c r="G774" s="39">
        <f t="shared" si="12"/>
        <v>0</v>
      </c>
    </row>
    <row r="775" spans="7:7" x14ac:dyDescent="0.25">
      <c r="G775" s="39">
        <f t="shared" si="12"/>
        <v>0</v>
      </c>
    </row>
    <row r="776" spans="7:7" x14ac:dyDescent="0.25">
      <c r="G776" s="39">
        <f t="shared" si="12"/>
        <v>0</v>
      </c>
    </row>
    <row r="777" spans="7:7" x14ac:dyDescent="0.25">
      <c r="G777" s="39">
        <f t="shared" si="12"/>
        <v>0</v>
      </c>
    </row>
    <row r="778" spans="7:7" x14ac:dyDescent="0.25">
      <c r="G778" s="39">
        <f t="shared" si="12"/>
        <v>0</v>
      </c>
    </row>
    <row r="779" spans="7:7" x14ac:dyDescent="0.25">
      <c r="G779" s="39">
        <f t="shared" si="12"/>
        <v>0</v>
      </c>
    </row>
    <row r="780" spans="7:7" x14ac:dyDescent="0.25">
      <c r="G780" s="39">
        <f t="shared" si="12"/>
        <v>0</v>
      </c>
    </row>
    <row r="781" spans="7:7" x14ac:dyDescent="0.25">
      <c r="G781" s="39">
        <f t="shared" si="12"/>
        <v>0</v>
      </c>
    </row>
    <row r="782" spans="7:7" x14ac:dyDescent="0.25">
      <c r="G782" s="39">
        <f t="shared" si="12"/>
        <v>0</v>
      </c>
    </row>
    <row r="783" spans="7:7" x14ac:dyDescent="0.25">
      <c r="G783" s="39">
        <f t="shared" si="12"/>
        <v>0</v>
      </c>
    </row>
    <row r="784" spans="7:7" x14ac:dyDescent="0.25">
      <c r="G784" s="39">
        <f t="shared" si="12"/>
        <v>0</v>
      </c>
    </row>
    <row r="785" spans="7:7" x14ac:dyDescent="0.25">
      <c r="G785" s="39">
        <f t="shared" si="12"/>
        <v>0</v>
      </c>
    </row>
    <row r="786" spans="7:7" x14ac:dyDescent="0.25">
      <c r="G786" s="39">
        <f t="shared" si="12"/>
        <v>0</v>
      </c>
    </row>
    <row r="787" spans="7:7" x14ac:dyDescent="0.25">
      <c r="G787" s="39">
        <f t="shared" si="12"/>
        <v>0</v>
      </c>
    </row>
    <row r="788" spans="7:7" x14ac:dyDescent="0.25">
      <c r="G788" s="39">
        <f t="shared" si="12"/>
        <v>0</v>
      </c>
    </row>
    <row r="789" spans="7:7" x14ac:dyDescent="0.25">
      <c r="G789" s="39">
        <f t="shared" si="12"/>
        <v>0</v>
      </c>
    </row>
    <row r="790" spans="7:7" x14ac:dyDescent="0.25">
      <c r="G790" s="39">
        <f t="shared" si="12"/>
        <v>0</v>
      </c>
    </row>
    <row r="791" spans="7:7" x14ac:dyDescent="0.25">
      <c r="G791" s="39">
        <f t="shared" si="12"/>
        <v>0</v>
      </c>
    </row>
    <row r="792" spans="7:7" x14ac:dyDescent="0.25">
      <c r="G792" s="39">
        <f t="shared" si="12"/>
        <v>0</v>
      </c>
    </row>
    <row r="793" spans="7:7" x14ac:dyDescent="0.25">
      <c r="G793" s="39">
        <f t="shared" si="12"/>
        <v>0</v>
      </c>
    </row>
    <row r="794" spans="7:7" x14ac:dyDescent="0.25">
      <c r="G794" s="39">
        <f t="shared" si="12"/>
        <v>0</v>
      </c>
    </row>
    <row r="795" spans="7:7" x14ac:dyDescent="0.25">
      <c r="G795" s="39">
        <f t="shared" si="12"/>
        <v>0</v>
      </c>
    </row>
    <row r="796" spans="7:7" x14ac:dyDescent="0.25">
      <c r="G796" s="39">
        <f t="shared" si="12"/>
        <v>0</v>
      </c>
    </row>
    <row r="797" spans="7:7" x14ac:dyDescent="0.25">
      <c r="G797" s="39">
        <f t="shared" si="12"/>
        <v>0</v>
      </c>
    </row>
    <row r="798" spans="7:7" x14ac:dyDescent="0.25">
      <c r="G798" s="39">
        <f t="shared" si="12"/>
        <v>0</v>
      </c>
    </row>
    <row r="799" spans="7:7" x14ac:dyDescent="0.25">
      <c r="G799" s="39">
        <f t="shared" si="12"/>
        <v>0</v>
      </c>
    </row>
    <row r="800" spans="7:7" x14ac:dyDescent="0.25">
      <c r="G800" s="39">
        <f t="shared" si="12"/>
        <v>0</v>
      </c>
    </row>
    <row r="801" spans="7:7" x14ac:dyDescent="0.25">
      <c r="G801" s="39">
        <f t="shared" si="12"/>
        <v>0</v>
      </c>
    </row>
    <row r="802" spans="7:7" x14ac:dyDescent="0.25">
      <c r="G802" s="39">
        <f t="shared" si="12"/>
        <v>0</v>
      </c>
    </row>
    <row r="803" spans="7:7" x14ac:dyDescent="0.25">
      <c r="G803" s="39">
        <f t="shared" si="12"/>
        <v>0</v>
      </c>
    </row>
    <row r="804" spans="7:7" x14ac:dyDescent="0.25">
      <c r="G804" s="39">
        <f t="shared" si="12"/>
        <v>0</v>
      </c>
    </row>
    <row r="805" spans="7:7" x14ac:dyDescent="0.25">
      <c r="G805" s="39">
        <f t="shared" si="12"/>
        <v>0</v>
      </c>
    </row>
    <row r="806" spans="7:7" x14ac:dyDescent="0.25">
      <c r="G806" s="39">
        <f t="shared" si="12"/>
        <v>0</v>
      </c>
    </row>
    <row r="807" spans="7:7" x14ac:dyDescent="0.25">
      <c r="G807" s="39">
        <f t="shared" si="12"/>
        <v>0</v>
      </c>
    </row>
    <row r="808" spans="7:7" x14ac:dyDescent="0.25">
      <c r="G808" s="39">
        <f t="shared" si="12"/>
        <v>0</v>
      </c>
    </row>
    <row r="809" spans="7:7" x14ac:dyDescent="0.25">
      <c r="G809" s="39">
        <f t="shared" si="12"/>
        <v>0</v>
      </c>
    </row>
    <row r="810" spans="7:7" x14ac:dyDescent="0.25">
      <c r="G810" s="39">
        <f t="shared" si="12"/>
        <v>0</v>
      </c>
    </row>
    <row r="811" spans="7:7" x14ac:dyDescent="0.25">
      <c r="G811" s="39">
        <f t="shared" si="12"/>
        <v>0</v>
      </c>
    </row>
    <row r="812" spans="7:7" x14ac:dyDescent="0.25">
      <c r="G812" s="39">
        <f t="shared" si="12"/>
        <v>0</v>
      </c>
    </row>
    <row r="813" spans="7:7" x14ac:dyDescent="0.25">
      <c r="G813" s="39">
        <f t="shared" si="12"/>
        <v>0</v>
      </c>
    </row>
    <row r="814" spans="7:7" x14ac:dyDescent="0.25">
      <c r="G814" s="39">
        <f t="shared" si="12"/>
        <v>0</v>
      </c>
    </row>
    <row r="815" spans="7:7" x14ac:dyDescent="0.25">
      <c r="G815" s="39">
        <f t="shared" si="12"/>
        <v>0</v>
      </c>
    </row>
    <row r="816" spans="7:7" x14ac:dyDescent="0.25">
      <c r="G816" s="39">
        <f t="shared" si="12"/>
        <v>0</v>
      </c>
    </row>
    <row r="817" spans="7:7" x14ac:dyDescent="0.25">
      <c r="G817" s="39">
        <f t="shared" si="12"/>
        <v>0</v>
      </c>
    </row>
    <row r="818" spans="7:7" x14ac:dyDescent="0.25">
      <c r="G818" s="39">
        <f t="shared" si="12"/>
        <v>0</v>
      </c>
    </row>
    <row r="819" spans="7:7" x14ac:dyDescent="0.25">
      <c r="G819" s="39">
        <f t="shared" si="12"/>
        <v>0</v>
      </c>
    </row>
    <row r="820" spans="7:7" x14ac:dyDescent="0.25">
      <c r="G820" s="39">
        <f t="shared" si="12"/>
        <v>0</v>
      </c>
    </row>
    <row r="821" spans="7:7" x14ac:dyDescent="0.25">
      <c r="G821" s="39">
        <f t="shared" si="12"/>
        <v>0</v>
      </c>
    </row>
    <row r="822" spans="7:7" x14ac:dyDescent="0.25">
      <c r="G822" s="39">
        <f t="shared" si="12"/>
        <v>0</v>
      </c>
    </row>
    <row r="823" spans="7:7" x14ac:dyDescent="0.25">
      <c r="G823" s="39">
        <f t="shared" si="12"/>
        <v>0</v>
      </c>
    </row>
    <row r="824" spans="7:7" x14ac:dyDescent="0.25">
      <c r="G824" s="39">
        <f t="shared" si="12"/>
        <v>0</v>
      </c>
    </row>
    <row r="825" spans="7:7" x14ac:dyDescent="0.25">
      <c r="G825" s="39">
        <f t="shared" si="12"/>
        <v>0</v>
      </c>
    </row>
    <row r="826" spans="7:7" x14ac:dyDescent="0.25">
      <c r="G826" s="39">
        <f t="shared" si="12"/>
        <v>0</v>
      </c>
    </row>
    <row r="827" spans="7:7" x14ac:dyDescent="0.25">
      <c r="G827" s="39">
        <f t="shared" si="12"/>
        <v>0</v>
      </c>
    </row>
    <row r="828" spans="7:7" x14ac:dyDescent="0.25">
      <c r="G828" s="39">
        <f t="shared" si="12"/>
        <v>0</v>
      </c>
    </row>
    <row r="829" spans="7:7" x14ac:dyDescent="0.25">
      <c r="G829" s="39">
        <f t="shared" si="12"/>
        <v>0</v>
      </c>
    </row>
    <row r="830" spans="7:7" x14ac:dyDescent="0.25">
      <c r="G830" s="39">
        <f t="shared" si="12"/>
        <v>0</v>
      </c>
    </row>
    <row r="831" spans="7:7" x14ac:dyDescent="0.25">
      <c r="G831" s="39">
        <f t="shared" si="12"/>
        <v>0</v>
      </c>
    </row>
    <row r="832" spans="7:7" x14ac:dyDescent="0.25">
      <c r="G832" s="39">
        <f t="shared" si="12"/>
        <v>0</v>
      </c>
    </row>
    <row r="833" spans="7:7" x14ac:dyDescent="0.25">
      <c r="G833" s="39">
        <f t="shared" si="12"/>
        <v>0</v>
      </c>
    </row>
    <row r="834" spans="7:7" x14ac:dyDescent="0.25">
      <c r="G834" s="39">
        <f t="shared" si="12"/>
        <v>0</v>
      </c>
    </row>
    <row r="835" spans="7:7" x14ac:dyDescent="0.25">
      <c r="G835" s="39">
        <f t="shared" si="12"/>
        <v>0</v>
      </c>
    </row>
    <row r="836" spans="7:7" x14ac:dyDescent="0.25">
      <c r="G836" s="39">
        <f t="shared" ref="G836:G899" si="13">IF(F836="X",C836,)</f>
        <v>0</v>
      </c>
    </row>
    <row r="837" spans="7:7" x14ac:dyDescent="0.25">
      <c r="G837" s="39">
        <f t="shared" si="13"/>
        <v>0</v>
      </c>
    </row>
    <row r="838" spans="7:7" x14ac:dyDescent="0.25">
      <c r="G838" s="39">
        <f t="shared" si="13"/>
        <v>0</v>
      </c>
    </row>
    <row r="839" spans="7:7" x14ac:dyDescent="0.25">
      <c r="G839" s="39">
        <f t="shared" si="13"/>
        <v>0</v>
      </c>
    </row>
    <row r="840" spans="7:7" x14ac:dyDescent="0.25">
      <c r="G840" s="39">
        <f t="shared" si="13"/>
        <v>0</v>
      </c>
    </row>
    <row r="841" spans="7:7" x14ac:dyDescent="0.25">
      <c r="G841" s="39">
        <f t="shared" si="13"/>
        <v>0</v>
      </c>
    </row>
    <row r="842" spans="7:7" x14ac:dyDescent="0.25">
      <c r="G842" s="39">
        <f t="shared" si="13"/>
        <v>0</v>
      </c>
    </row>
    <row r="843" spans="7:7" x14ac:dyDescent="0.25">
      <c r="G843" s="39">
        <f t="shared" si="13"/>
        <v>0</v>
      </c>
    </row>
    <row r="844" spans="7:7" x14ac:dyDescent="0.25">
      <c r="G844" s="39">
        <f t="shared" si="13"/>
        <v>0</v>
      </c>
    </row>
    <row r="845" spans="7:7" x14ac:dyDescent="0.25">
      <c r="G845" s="39">
        <f t="shared" si="13"/>
        <v>0</v>
      </c>
    </row>
    <row r="846" spans="7:7" x14ac:dyDescent="0.25">
      <c r="G846" s="39">
        <f t="shared" si="13"/>
        <v>0</v>
      </c>
    </row>
    <row r="847" spans="7:7" x14ac:dyDescent="0.25">
      <c r="G847" s="39">
        <f t="shared" si="13"/>
        <v>0</v>
      </c>
    </row>
    <row r="848" spans="7:7" x14ac:dyDescent="0.25">
      <c r="G848" s="39">
        <f t="shared" si="13"/>
        <v>0</v>
      </c>
    </row>
    <row r="849" spans="7:7" x14ac:dyDescent="0.25">
      <c r="G849" s="39">
        <f t="shared" si="13"/>
        <v>0</v>
      </c>
    </row>
    <row r="850" spans="7:7" x14ac:dyDescent="0.25">
      <c r="G850" s="39">
        <f t="shared" si="13"/>
        <v>0</v>
      </c>
    </row>
    <row r="851" spans="7:7" x14ac:dyDescent="0.25">
      <c r="G851" s="39">
        <f t="shared" si="13"/>
        <v>0</v>
      </c>
    </row>
    <row r="852" spans="7:7" x14ac:dyDescent="0.25">
      <c r="G852" s="39">
        <f t="shared" si="13"/>
        <v>0</v>
      </c>
    </row>
    <row r="853" spans="7:7" x14ac:dyDescent="0.25">
      <c r="G853" s="39">
        <f t="shared" si="13"/>
        <v>0</v>
      </c>
    </row>
    <row r="854" spans="7:7" x14ac:dyDescent="0.25">
      <c r="G854" s="39">
        <f t="shared" si="13"/>
        <v>0</v>
      </c>
    </row>
    <row r="855" spans="7:7" x14ac:dyDescent="0.25">
      <c r="G855" s="39">
        <f t="shared" si="13"/>
        <v>0</v>
      </c>
    </row>
    <row r="856" spans="7:7" x14ac:dyDescent="0.25">
      <c r="G856" s="39">
        <f t="shared" si="13"/>
        <v>0</v>
      </c>
    </row>
    <row r="857" spans="7:7" x14ac:dyDescent="0.25">
      <c r="G857" s="39">
        <f t="shared" si="13"/>
        <v>0</v>
      </c>
    </row>
    <row r="858" spans="7:7" x14ac:dyDescent="0.25">
      <c r="G858" s="39">
        <f t="shared" si="13"/>
        <v>0</v>
      </c>
    </row>
    <row r="859" spans="7:7" x14ac:dyDescent="0.25">
      <c r="G859" s="39">
        <f t="shared" si="13"/>
        <v>0</v>
      </c>
    </row>
    <row r="860" spans="7:7" x14ac:dyDescent="0.25">
      <c r="G860" s="39">
        <f t="shared" si="13"/>
        <v>0</v>
      </c>
    </row>
    <row r="861" spans="7:7" x14ac:dyDescent="0.25">
      <c r="G861" s="39">
        <f t="shared" si="13"/>
        <v>0</v>
      </c>
    </row>
    <row r="862" spans="7:7" x14ac:dyDescent="0.25">
      <c r="G862" s="39">
        <f t="shared" si="13"/>
        <v>0</v>
      </c>
    </row>
    <row r="863" spans="7:7" x14ac:dyDescent="0.25">
      <c r="G863" s="39">
        <f t="shared" si="13"/>
        <v>0</v>
      </c>
    </row>
    <row r="864" spans="7:7" x14ac:dyDescent="0.25">
      <c r="G864" s="39">
        <f t="shared" si="13"/>
        <v>0</v>
      </c>
    </row>
    <row r="865" spans="7:7" x14ac:dyDescent="0.25">
      <c r="G865" s="39">
        <f t="shared" si="13"/>
        <v>0</v>
      </c>
    </row>
    <row r="866" spans="7:7" x14ac:dyDescent="0.25">
      <c r="G866" s="39">
        <f t="shared" si="13"/>
        <v>0</v>
      </c>
    </row>
    <row r="867" spans="7:7" x14ac:dyDescent="0.25">
      <c r="G867" s="39">
        <f t="shared" si="13"/>
        <v>0</v>
      </c>
    </row>
    <row r="868" spans="7:7" x14ac:dyDescent="0.25">
      <c r="G868" s="39">
        <f t="shared" si="13"/>
        <v>0</v>
      </c>
    </row>
    <row r="869" spans="7:7" x14ac:dyDescent="0.25">
      <c r="G869" s="39">
        <f t="shared" si="13"/>
        <v>0</v>
      </c>
    </row>
    <row r="870" spans="7:7" x14ac:dyDescent="0.25">
      <c r="G870" s="39">
        <f t="shared" si="13"/>
        <v>0</v>
      </c>
    </row>
    <row r="871" spans="7:7" x14ac:dyDescent="0.25">
      <c r="G871" s="39">
        <f t="shared" si="13"/>
        <v>0</v>
      </c>
    </row>
    <row r="872" spans="7:7" x14ac:dyDescent="0.25">
      <c r="G872" s="39">
        <f t="shared" si="13"/>
        <v>0</v>
      </c>
    </row>
    <row r="873" spans="7:7" x14ac:dyDescent="0.25">
      <c r="G873" s="39">
        <f t="shared" si="13"/>
        <v>0</v>
      </c>
    </row>
    <row r="874" spans="7:7" x14ac:dyDescent="0.25">
      <c r="G874" s="39">
        <f t="shared" si="13"/>
        <v>0</v>
      </c>
    </row>
    <row r="875" spans="7:7" x14ac:dyDescent="0.25">
      <c r="G875" s="39">
        <f t="shared" si="13"/>
        <v>0</v>
      </c>
    </row>
    <row r="876" spans="7:7" x14ac:dyDescent="0.25">
      <c r="G876" s="39">
        <f t="shared" si="13"/>
        <v>0</v>
      </c>
    </row>
    <row r="877" spans="7:7" x14ac:dyDescent="0.25">
      <c r="G877" s="39">
        <f t="shared" si="13"/>
        <v>0</v>
      </c>
    </row>
    <row r="878" spans="7:7" x14ac:dyDescent="0.25">
      <c r="G878" s="39">
        <f t="shared" si="13"/>
        <v>0</v>
      </c>
    </row>
    <row r="879" spans="7:7" x14ac:dyDescent="0.25">
      <c r="G879" s="39">
        <f t="shared" si="13"/>
        <v>0</v>
      </c>
    </row>
    <row r="880" spans="7:7" x14ac:dyDescent="0.25">
      <c r="G880" s="39">
        <f t="shared" si="13"/>
        <v>0</v>
      </c>
    </row>
    <row r="881" spans="7:7" x14ac:dyDescent="0.25">
      <c r="G881" s="39">
        <f t="shared" si="13"/>
        <v>0</v>
      </c>
    </row>
    <row r="882" spans="7:7" x14ac:dyDescent="0.25">
      <c r="G882" s="39">
        <f t="shared" si="13"/>
        <v>0</v>
      </c>
    </row>
    <row r="883" spans="7:7" x14ac:dyDescent="0.25">
      <c r="G883" s="39">
        <f t="shared" si="13"/>
        <v>0</v>
      </c>
    </row>
    <row r="884" spans="7:7" x14ac:dyDescent="0.25">
      <c r="G884" s="39">
        <f t="shared" si="13"/>
        <v>0</v>
      </c>
    </row>
    <row r="885" spans="7:7" x14ac:dyDescent="0.25">
      <c r="G885" s="39">
        <f t="shared" si="13"/>
        <v>0</v>
      </c>
    </row>
    <row r="886" spans="7:7" x14ac:dyDescent="0.25">
      <c r="G886" s="39">
        <f t="shared" si="13"/>
        <v>0</v>
      </c>
    </row>
    <row r="887" spans="7:7" x14ac:dyDescent="0.25">
      <c r="G887" s="39">
        <f t="shared" si="13"/>
        <v>0</v>
      </c>
    </row>
    <row r="888" spans="7:7" x14ac:dyDescent="0.25">
      <c r="G888" s="39">
        <f t="shared" si="13"/>
        <v>0</v>
      </c>
    </row>
    <row r="889" spans="7:7" x14ac:dyDescent="0.25">
      <c r="G889" s="39">
        <f t="shared" si="13"/>
        <v>0</v>
      </c>
    </row>
    <row r="890" spans="7:7" x14ac:dyDescent="0.25">
      <c r="G890" s="39">
        <f t="shared" si="13"/>
        <v>0</v>
      </c>
    </row>
    <row r="891" spans="7:7" x14ac:dyDescent="0.25">
      <c r="G891" s="39">
        <f t="shared" si="13"/>
        <v>0</v>
      </c>
    </row>
    <row r="892" spans="7:7" x14ac:dyDescent="0.25">
      <c r="G892" s="39">
        <f t="shared" si="13"/>
        <v>0</v>
      </c>
    </row>
    <row r="893" spans="7:7" x14ac:dyDescent="0.25">
      <c r="G893" s="39">
        <f t="shared" si="13"/>
        <v>0</v>
      </c>
    </row>
    <row r="894" spans="7:7" x14ac:dyDescent="0.25">
      <c r="G894" s="39">
        <f t="shared" si="13"/>
        <v>0</v>
      </c>
    </row>
    <row r="895" spans="7:7" x14ac:dyDescent="0.25">
      <c r="G895" s="39">
        <f t="shared" si="13"/>
        <v>0</v>
      </c>
    </row>
    <row r="896" spans="7:7" x14ac:dyDescent="0.25">
      <c r="G896" s="39">
        <f t="shared" si="13"/>
        <v>0</v>
      </c>
    </row>
    <row r="897" spans="7:7" x14ac:dyDescent="0.25">
      <c r="G897" s="39">
        <f t="shared" si="13"/>
        <v>0</v>
      </c>
    </row>
    <row r="898" spans="7:7" x14ac:dyDescent="0.25">
      <c r="G898" s="39">
        <f t="shared" si="13"/>
        <v>0</v>
      </c>
    </row>
    <row r="899" spans="7:7" x14ac:dyDescent="0.25">
      <c r="G899" s="39">
        <f t="shared" si="13"/>
        <v>0</v>
      </c>
    </row>
    <row r="900" spans="7:7" x14ac:dyDescent="0.25">
      <c r="G900" s="39">
        <f t="shared" ref="G900:G963" si="14">IF(F900="X",C900,)</f>
        <v>0</v>
      </c>
    </row>
    <row r="901" spans="7:7" x14ac:dyDescent="0.25">
      <c r="G901" s="39">
        <f t="shared" si="14"/>
        <v>0</v>
      </c>
    </row>
    <row r="902" spans="7:7" x14ac:dyDescent="0.25">
      <c r="G902" s="39">
        <f t="shared" si="14"/>
        <v>0</v>
      </c>
    </row>
    <row r="903" spans="7:7" x14ac:dyDescent="0.25">
      <c r="G903" s="39">
        <f t="shared" si="14"/>
        <v>0</v>
      </c>
    </row>
    <row r="904" spans="7:7" x14ac:dyDescent="0.25">
      <c r="G904" s="39">
        <f t="shared" si="14"/>
        <v>0</v>
      </c>
    </row>
    <row r="905" spans="7:7" x14ac:dyDescent="0.25">
      <c r="G905" s="39">
        <f t="shared" si="14"/>
        <v>0</v>
      </c>
    </row>
    <row r="906" spans="7:7" x14ac:dyDescent="0.25">
      <c r="G906" s="39">
        <f t="shared" si="14"/>
        <v>0</v>
      </c>
    </row>
    <row r="907" spans="7:7" x14ac:dyDescent="0.25">
      <c r="G907" s="39">
        <f t="shared" si="14"/>
        <v>0</v>
      </c>
    </row>
    <row r="908" spans="7:7" x14ac:dyDescent="0.25">
      <c r="G908" s="39">
        <f t="shared" si="14"/>
        <v>0</v>
      </c>
    </row>
    <row r="909" spans="7:7" x14ac:dyDescent="0.25">
      <c r="G909" s="39">
        <f t="shared" si="14"/>
        <v>0</v>
      </c>
    </row>
    <row r="910" spans="7:7" x14ac:dyDescent="0.25">
      <c r="G910" s="39">
        <f t="shared" si="14"/>
        <v>0</v>
      </c>
    </row>
    <row r="911" spans="7:7" x14ac:dyDescent="0.25">
      <c r="G911" s="39">
        <f t="shared" si="14"/>
        <v>0</v>
      </c>
    </row>
    <row r="912" spans="7:7" x14ac:dyDescent="0.25">
      <c r="G912" s="39">
        <f t="shared" si="14"/>
        <v>0</v>
      </c>
    </row>
    <row r="913" spans="7:7" x14ac:dyDescent="0.25">
      <c r="G913" s="39">
        <f t="shared" si="14"/>
        <v>0</v>
      </c>
    </row>
    <row r="914" spans="7:7" x14ac:dyDescent="0.25">
      <c r="G914" s="39">
        <f t="shared" si="14"/>
        <v>0</v>
      </c>
    </row>
    <row r="915" spans="7:7" x14ac:dyDescent="0.25">
      <c r="G915" s="39">
        <f t="shared" si="14"/>
        <v>0</v>
      </c>
    </row>
    <row r="916" spans="7:7" x14ac:dyDescent="0.25">
      <c r="G916" s="39">
        <f t="shared" si="14"/>
        <v>0</v>
      </c>
    </row>
    <row r="917" spans="7:7" x14ac:dyDescent="0.25">
      <c r="G917" s="39">
        <f t="shared" si="14"/>
        <v>0</v>
      </c>
    </row>
    <row r="918" spans="7:7" x14ac:dyDescent="0.25">
      <c r="G918" s="39">
        <f t="shared" si="14"/>
        <v>0</v>
      </c>
    </row>
    <row r="919" spans="7:7" x14ac:dyDescent="0.25">
      <c r="G919" s="39">
        <f t="shared" si="14"/>
        <v>0</v>
      </c>
    </row>
    <row r="920" spans="7:7" x14ac:dyDescent="0.25">
      <c r="G920" s="39">
        <f t="shared" si="14"/>
        <v>0</v>
      </c>
    </row>
    <row r="921" spans="7:7" x14ac:dyDescent="0.25">
      <c r="G921" s="39">
        <f t="shared" si="14"/>
        <v>0</v>
      </c>
    </row>
    <row r="922" spans="7:7" x14ac:dyDescent="0.25">
      <c r="G922" s="39">
        <f t="shared" si="14"/>
        <v>0</v>
      </c>
    </row>
    <row r="923" spans="7:7" x14ac:dyDescent="0.25">
      <c r="G923" s="39">
        <f t="shared" si="14"/>
        <v>0</v>
      </c>
    </row>
    <row r="924" spans="7:7" x14ac:dyDescent="0.25">
      <c r="G924" s="39">
        <f t="shared" si="14"/>
        <v>0</v>
      </c>
    </row>
    <row r="925" spans="7:7" x14ac:dyDescent="0.25">
      <c r="G925" s="39">
        <f t="shared" si="14"/>
        <v>0</v>
      </c>
    </row>
    <row r="926" spans="7:7" x14ac:dyDescent="0.25">
      <c r="G926" s="39">
        <f t="shared" si="14"/>
        <v>0</v>
      </c>
    </row>
    <row r="927" spans="7:7" x14ac:dyDescent="0.25">
      <c r="G927" s="39">
        <f t="shared" si="14"/>
        <v>0</v>
      </c>
    </row>
    <row r="928" spans="7:7" x14ac:dyDescent="0.25">
      <c r="G928" s="39">
        <f t="shared" si="14"/>
        <v>0</v>
      </c>
    </row>
    <row r="929" spans="7:7" x14ac:dyDescent="0.25">
      <c r="G929" s="39">
        <f t="shared" si="14"/>
        <v>0</v>
      </c>
    </row>
    <row r="930" spans="7:7" x14ac:dyDescent="0.25">
      <c r="G930" s="39">
        <f t="shared" si="14"/>
        <v>0</v>
      </c>
    </row>
    <row r="931" spans="7:7" x14ac:dyDescent="0.25">
      <c r="G931" s="39">
        <f t="shared" si="14"/>
        <v>0</v>
      </c>
    </row>
    <row r="932" spans="7:7" x14ac:dyDescent="0.25">
      <c r="G932" s="39">
        <f t="shared" si="14"/>
        <v>0</v>
      </c>
    </row>
    <row r="933" spans="7:7" x14ac:dyDescent="0.25">
      <c r="G933" s="39">
        <f t="shared" si="14"/>
        <v>0</v>
      </c>
    </row>
    <row r="934" spans="7:7" x14ac:dyDescent="0.25">
      <c r="G934" s="39">
        <f t="shared" si="14"/>
        <v>0</v>
      </c>
    </row>
    <row r="935" spans="7:7" x14ac:dyDescent="0.25">
      <c r="G935" s="39">
        <f t="shared" si="14"/>
        <v>0</v>
      </c>
    </row>
    <row r="936" spans="7:7" x14ac:dyDescent="0.25">
      <c r="G936" s="39">
        <f t="shared" si="14"/>
        <v>0</v>
      </c>
    </row>
    <row r="937" spans="7:7" x14ac:dyDescent="0.25">
      <c r="G937" s="39">
        <f t="shared" si="14"/>
        <v>0</v>
      </c>
    </row>
    <row r="938" spans="7:7" x14ac:dyDescent="0.25">
      <c r="G938" s="39">
        <f t="shared" si="14"/>
        <v>0</v>
      </c>
    </row>
    <row r="939" spans="7:7" x14ac:dyDescent="0.25">
      <c r="G939" s="39">
        <f t="shared" si="14"/>
        <v>0</v>
      </c>
    </row>
    <row r="940" spans="7:7" x14ac:dyDescent="0.25">
      <c r="G940" s="39">
        <f t="shared" si="14"/>
        <v>0</v>
      </c>
    </row>
    <row r="941" spans="7:7" x14ac:dyDescent="0.25">
      <c r="G941" s="39">
        <f t="shared" si="14"/>
        <v>0</v>
      </c>
    </row>
    <row r="942" spans="7:7" x14ac:dyDescent="0.25">
      <c r="G942" s="39">
        <f t="shared" si="14"/>
        <v>0</v>
      </c>
    </row>
    <row r="943" spans="7:7" x14ac:dyDescent="0.25">
      <c r="G943" s="39">
        <f t="shared" si="14"/>
        <v>0</v>
      </c>
    </row>
    <row r="944" spans="7:7" x14ac:dyDescent="0.25">
      <c r="G944" s="39">
        <f t="shared" si="14"/>
        <v>0</v>
      </c>
    </row>
    <row r="945" spans="7:7" x14ac:dyDescent="0.25">
      <c r="G945" s="39">
        <f t="shared" si="14"/>
        <v>0</v>
      </c>
    </row>
    <row r="946" spans="7:7" x14ac:dyDescent="0.25">
      <c r="G946" s="39">
        <f t="shared" si="14"/>
        <v>0</v>
      </c>
    </row>
    <row r="947" spans="7:7" x14ac:dyDescent="0.25">
      <c r="G947" s="39">
        <f t="shared" si="14"/>
        <v>0</v>
      </c>
    </row>
    <row r="948" spans="7:7" x14ac:dyDescent="0.25">
      <c r="G948" s="39">
        <f t="shared" si="14"/>
        <v>0</v>
      </c>
    </row>
    <row r="949" spans="7:7" x14ac:dyDescent="0.25">
      <c r="G949" s="39">
        <f t="shared" si="14"/>
        <v>0</v>
      </c>
    </row>
    <row r="950" spans="7:7" x14ac:dyDescent="0.25">
      <c r="G950" s="39">
        <f t="shared" si="14"/>
        <v>0</v>
      </c>
    </row>
    <row r="951" spans="7:7" x14ac:dyDescent="0.25">
      <c r="G951" s="39">
        <f t="shared" si="14"/>
        <v>0</v>
      </c>
    </row>
    <row r="952" spans="7:7" x14ac:dyDescent="0.25">
      <c r="G952" s="39">
        <f t="shared" si="14"/>
        <v>0</v>
      </c>
    </row>
    <row r="953" spans="7:7" x14ac:dyDescent="0.25">
      <c r="G953" s="39">
        <f t="shared" si="14"/>
        <v>0</v>
      </c>
    </row>
    <row r="954" spans="7:7" x14ac:dyDescent="0.25">
      <c r="G954" s="39">
        <f t="shared" si="14"/>
        <v>0</v>
      </c>
    </row>
    <row r="955" spans="7:7" x14ac:dyDescent="0.25">
      <c r="G955" s="39">
        <f t="shared" si="14"/>
        <v>0</v>
      </c>
    </row>
    <row r="956" spans="7:7" x14ac:dyDescent="0.25">
      <c r="G956" s="39">
        <f t="shared" si="14"/>
        <v>0</v>
      </c>
    </row>
    <row r="957" spans="7:7" x14ac:dyDescent="0.25">
      <c r="G957" s="39">
        <f t="shared" si="14"/>
        <v>0</v>
      </c>
    </row>
    <row r="958" spans="7:7" x14ac:dyDescent="0.25">
      <c r="G958" s="39">
        <f t="shared" si="14"/>
        <v>0</v>
      </c>
    </row>
    <row r="959" spans="7:7" x14ac:dyDescent="0.25">
      <c r="G959" s="39">
        <f t="shared" si="14"/>
        <v>0</v>
      </c>
    </row>
    <row r="960" spans="7:7" x14ac:dyDescent="0.25">
      <c r="G960" s="39">
        <f t="shared" si="14"/>
        <v>0</v>
      </c>
    </row>
    <row r="961" spans="7:7" x14ac:dyDescent="0.25">
      <c r="G961" s="39">
        <f t="shared" si="14"/>
        <v>0</v>
      </c>
    </row>
    <row r="962" spans="7:7" x14ac:dyDescent="0.25">
      <c r="G962" s="39">
        <f t="shared" si="14"/>
        <v>0</v>
      </c>
    </row>
    <row r="963" spans="7:7" x14ac:dyDescent="0.25">
      <c r="G963" s="39">
        <f t="shared" si="14"/>
        <v>0</v>
      </c>
    </row>
    <row r="964" spans="7:7" x14ac:dyDescent="0.25">
      <c r="G964" s="39">
        <f t="shared" ref="G964:G1001" si="15">IF(F964="X",C964,)</f>
        <v>0</v>
      </c>
    </row>
    <row r="965" spans="7:7" x14ac:dyDescent="0.25">
      <c r="G965" s="39">
        <f t="shared" si="15"/>
        <v>0</v>
      </c>
    </row>
    <row r="966" spans="7:7" x14ac:dyDescent="0.25">
      <c r="G966" s="39">
        <f t="shared" si="15"/>
        <v>0</v>
      </c>
    </row>
    <row r="967" spans="7:7" x14ac:dyDescent="0.25">
      <c r="G967" s="39">
        <f t="shared" si="15"/>
        <v>0</v>
      </c>
    </row>
    <row r="968" spans="7:7" x14ac:dyDescent="0.25">
      <c r="G968" s="39">
        <f t="shared" si="15"/>
        <v>0</v>
      </c>
    </row>
    <row r="969" spans="7:7" x14ac:dyDescent="0.25">
      <c r="G969" s="39">
        <f t="shared" si="15"/>
        <v>0</v>
      </c>
    </row>
    <row r="970" spans="7:7" x14ac:dyDescent="0.25">
      <c r="G970" s="39">
        <f t="shared" si="15"/>
        <v>0</v>
      </c>
    </row>
    <row r="971" spans="7:7" x14ac:dyDescent="0.25">
      <c r="G971" s="39">
        <f t="shared" si="15"/>
        <v>0</v>
      </c>
    </row>
    <row r="972" spans="7:7" x14ac:dyDescent="0.25">
      <c r="G972" s="39">
        <f t="shared" si="15"/>
        <v>0</v>
      </c>
    </row>
    <row r="973" spans="7:7" x14ac:dyDescent="0.25">
      <c r="G973" s="39">
        <f t="shared" si="15"/>
        <v>0</v>
      </c>
    </row>
    <row r="974" spans="7:7" x14ac:dyDescent="0.25">
      <c r="G974" s="39">
        <f t="shared" si="15"/>
        <v>0</v>
      </c>
    </row>
    <row r="975" spans="7:7" x14ac:dyDescent="0.25">
      <c r="G975" s="39">
        <f t="shared" si="15"/>
        <v>0</v>
      </c>
    </row>
    <row r="976" spans="7:7" x14ac:dyDescent="0.25">
      <c r="G976" s="39">
        <f t="shared" si="15"/>
        <v>0</v>
      </c>
    </row>
    <row r="977" spans="7:7" x14ac:dyDescent="0.25">
      <c r="G977" s="39">
        <f t="shared" si="15"/>
        <v>0</v>
      </c>
    </row>
    <row r="978" spans="7:7" x14ac:dyDescent="0.25">
      <c r="G978" s="39">
        <f t="shared" si="15"/>
        <v>0</v>
      </c>
    </row>
    <row r="979" spans="7:7" x14ac:dyDescent="0.25">
      <c r="G979" s="39">
        <f t="shared" si="15"/>
        <v>0</v>
      </c>
    </row>
    <row r="980" spans="7:7" x14ac:dyDescent="0.25">
      <c r="G980" s="39">
        <f t="shared" si="15"/>
        <v>0</v>
      </c>
    </row>
    <row r="981" spans="7:7" x14ac:dyDescent="0.25">
      <c r="G981" s="39">
        <f t="shared" si="15"/>
        <v>0</v>
      </c>
    </row>
    <row r="982" spans="7:7" x14ac:dyDescent="0.25">
      <c r="G982" s="39">
        <f t="shared" si="15"/>
        <v>0</v>
      </c>
    </row>
    <row r="983" spans="7:7" x14ac:dyDescent="0.25">
      <c r="G983" s="39">
        <f t="shared" si="15"/>
        <v>0</v>
      </c>
    </row>
    <row r="984" spans="7:7" x14ac:dyDescent="0.25">
      <c r="G984" s="39">
        <f t="shared" si="15"/>
        <v>0</v>
      </c>
    </row>
    <row r="985" spans="7:7" x14ac:dyDescent="0.25">
      <c r="G985" s="39">
        <f t="shared" si="15"/>
        <v>0</v>
      </c>
    </row>
    <row r="986" spans="7:7" x14ac:dyDescent="0.25">
      <c r="G986" s="39">
        <f t="shared" si="15"/>
        <v>0</v>
      </c>
    </row>
    <row r="987" spans="7:7" x14ac:dyDescent="0.25">
      <c r="G987" s="39">
        <f t="shared" si="15"/>
        <v>0</v>
      </c>
    </row>
    <row r="988" spans="7:7" x14ac:dyDescent="0.25">
      <c r="G988" s="39">
        <f t="shared" si="15"/>
        <v>0</v>
      </c>
    </row>
    <row r="989" spans="7:7" x14ac:dyDescent="0.25">
      <c r="G989" s="39">
        <f t="shared" si="15"/>
        <v>0</v>
      </c>
    </row>
    <row r="990" spans="7:7" x14ac:dyDescent="0.25">
      <c r="G990" s="39">
        <f t="shared" si="15"/>
        <v>0</v>
      </c>
    </row>
    <row r="991" spans="7:7" x14ac:dyDescent="0.25">
      <c r="G991" s="39">
        <f t="shared" si="15"/>
        <v>0</v>
      </c>
    </row>
    <row r="992" spans="7:7" x14ac:dyDescent="0.25">
      <c r="G992" s="39">
        <f t="shared" si="15"/>
        <v>0</v>
      </c>
    </row>
    <row r="993" spans="7:7" x14ac:dyDescent="0.25">
      <c r="G993" s="39">
        <f t="shared" si="15"/>
        <v>0</v>
      </c>
    </row>
    <row r="994" spans="7:7" x14ac:dyDescent="0.25">
      <c r="G994" s="39">
        <f t="shared" si="15"/>
        <v>0</v>
      </c>
    </row>
    <row r="995" spans="7:7" x14ac:dyDescent="0.25">
      <c r="G995" s="39">
        <f t="shared" si="15"/>
        <v>0</v>
      </c>
    </row>
    <row r="996" spans="7:7" x14ac:dyDescent="0.25">
      <c r="G996" s="39">
        <f t="shared" si="15"/>
        <v>0</v>
      </c>
    </row>
    <row r="997" spans="7:7" x14ac:dyDescent="0.25">
      <c r="G997" s="39">
        <f t="shared" si="15"/>
        <v>0</v>
      </c>
    </row>
    <row r="998" spans="7:7" x14ac:dyDescent="0.25">
      <c r="G998" s="39">
        <f t="shared" si="15"/>
        <v>0</v>
      </c>
    </row>
    <row r="999" spans="7:7" x14ac:dyDescent="0.25">
      <c r="G999" s="39">
        <f t="shared" si="15"/>
        <v>0</v>
      </c>
    </row>
    <row r="1000" spans="7:7" x14ac:dyDescent="0.25">
      <c r="G1000" s="39">
        <f t="shared" si="15"/>
        <v>0</v>
      </c>
    </row>
    <row r="1001" spans="7:7" x14ac:dyDescent="0.25">
      <c r="G1001" s="39">
        <f t="shared" si="15"/>
        <v>0</v>
      </c>
    </row>
  </sheetData>
  <autoFilter ref="A1:G427" xr:uid="{CB4955DA-7FF3-4DB2-A816-908B3E16BA87}">
    <filterColumn colId="5" showButton="0"/>
  </autoFilter>
  <sortState xmlns:xlrd2="http://schemas.microsoft.com/office/spreadsheetml/2017/richdata2" ref="A2:L425">
    <sortCondition ref="A425"/>
  </sortState>
  <mergeCells count="1">
    <mergeCell ref="F1:G1"/>
  </mergeCells>
  <phoneticPr fontId="6" type="noConversion"/>
  <conditionalFormatting sqref="C1:C1048576">
    <cfRule type="cellIs" dxfId="26" priority="4" operator="lessThan">
      <formula>0</formula>
    </cfRule>
  </conditionalFormatting>
  <conditionalFormatting sqref="G2 G1002:G1048576">
    <cfRule type="cellIs" dxfId="25" priority="3" operator="lessThan">
      <formula>0</formula>
    </cfRule>
  </conditionalFormatting>
  <conditionalFormatting sqref="G3">
    <cfRule type="cellIs" dxfId="24" priority="2" operator="lessThan">
      <formula>0</formula>
    </cfRule>
  </conditionalFormatting>
  <conditionalFormatting sqref="G4:G1001">
    <cfRule type="cellIs" dxfId="23" priority="1" operator="lessThan">
      <formula>0</formula>
    </cfRule>
  </conditionalFormatting>
  <dataValidations count="1">
    <dataValidation type="list" allowBlank="1" showInputMessage="1" showErrorMessage="1" sqref="F2:F1001" xr:uid="{57FA8E08-04B9-4091-A749-6EEF062EFF81}">
      <formula1>"X"</formula1>
    </dataValidation>
  </dataValidations>
  <hyperlinks>
    <hyperlink ref="L1" location="Méthodologie!A16" display="Vers Méthodologie" xr:uid="{A0801C67-8E58-4DB0-AC83-1910BC6B726B}"/>
    <hyperlink ref="I1" location="'Key items'!E4" display="Zie rationale in Tab Key item" xr:uid="{EFB2566D-49FA-4B80-AC16-21D508D89A00}"/>
  </hyperlinks>
  <printOptions horizontalCentered="1"/>
  <pageMargins left="0.19685039370078741" right="0.19685039370078741" top="0.19685039370078741" bottom="0.59055118110236227" header="0.19685039370078741" footer="0.19685039370078741"/>
  <pageSetup paperSize="9" scale="80" orientation="portrait" horizontalDpi="300" verticalDpi="300" r:id="rId1"/>
  <headerFooter>
    <oddFooter>&amp;L&amp;F - &amp;A&amp;RPage &amp;P/&amp;N - &amp;D</oddFooter>
  </headerFooter>
  <ignoredErrors>
    <ignoredError sqref="G2:G100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46289-9754-46EE-890D-FA9E96AC7A16}">
  <sheetPr codeName="Sheet5">
    <pageSetUpPr fitToPage="1"/>
  </sheetPr>
  <dimension ref="A1:K27"/>
  <sheetViews>
    <sheetView showGridLines="0" zoomScale="80" zoomScaleNormal="80" workbookViewId="0">
      <pane ySplit="1" topLeftCell="A2" activePane="bottomLeft" state="frozen"/>
      <selection pane="bottomLeft" activeCell="E1" sqref="E1"/>
    </sheetView>
  </sheetViews>
  <sheetFormatPr baseColWidth="10" defaultColWidth="8.85546875" defaultRowHeight="15" x14ac:dyDescent="0.25"/>
  <cols>
    <col min="1" max="1" width="15.140625" style="38" customWidth="1"/>
    <col min="2" max="2" width="45.7109375" style="38" customWidth="1"/>
    <col min="3" max="3" width="15.7109375" style="39" customWidth="1"/>
    <col min="4" max="4" width="1.7109375" style="36" customWidth="1"/>
    <col min="5" max="5" width="11.5703125" style="36" customWidth="1"/>
    <col min="6" max="6" width="8.85546875" style="36"/>
    <col min="7" max="7" width="10.42578125" style="36" customWidth="1"/>
    <col min="8" max="8" width="14.140625" style="36" customWidth="1"/>
    <col min="9" max="9" width="46.28515625" style="36" customWidth="1"/>
    <col min="10" max="10" width="15.7109375" style="36" customWidth="1"/>
    <col min="11" max="11" width="16" style="36" customWidth="1"/>
    <col min="12" max="16384" width="8.85546875" style="36"/>
  </cols>
  <sheetData>
    <row r="1" spans="1:11" ht="23.45" customHeight="1" x14ac:dyDescent="0.25">
      <c r="A1" s="35" t="s">
        <v>758</v>
      </c>
      <c r="B1" s="89" t="s">
        <v>39</v>
      </c>
      <c r="C1" s="90" t="s">
        <v>190</v>
      </c>
      <c r="E1" s="149">
        <f>SUM(C:C)</f>
        <v>190576.86000000004</v>
      </c>
      <c r="F1"/>
      <c r="G1"/>
      <c r="H1" s="150" t="s">
        <v>736</v>
      </c>
      <c r="I1"/>
      <c r="J1"/>
      <c r="K1"/>
    </row>
    <row r="2" spans="1:11" ht="14.45" customHeight="1" x14ac:dyDescent="0.25">
      <c r="E2"/>
      <c r="F2"/>
      <c r="G2"/>
      <c r="H2"/>
      <c r="I2"/>
      <c r="J2"/>
      <c r="K2"/>
    </row>
    <row r="3" spans="1:11" x14ac:dyDescent="0.25">
      <c r="A3" s="38">
        <v>21100098</v>
      </c>
      <c r="B3" s="38" t="s">
        <v>534</v>
      </c>
      <c r="C3" s="39">
        <v>334984.84000000003</v>
      </c>
      <c r="E3"/>
      <c r="F3"/>
      <c r="G3"/>
      <c r="H3"/>
      <c r="I3"/>
      <c r="J3"/>
      <c r="K3"/>
    </row>
    <row r="4" spans="1:11" ht="14.45" customHeight="1" x14ac:dyDescent="0.25">
      <c r="E4" s="307" t="s">
        <v>762</v>
      </c>
      <c r="F4" s="307"/>
      <c r="G4" s="307"/>
      <c r="H4" s="307"/>
      <c r="I4" s="307"/>
      <c r="J4" s="307"/>
      <c r="K4" s="307"/>
    </row>
    <row r="5" spans="1:11" x14ac:dyDescent="0.25">
      <c r="E5" s="307"/>
      <c r="F5" s="307"/>
      <c r="G5" s="307"/>
      <c r="H5" s="307"/>
      <c r="I5" s="307"/>
      <c r="J5" s="307"/>
      <c r="K5" s="307"/>
    </row>
    <row r="6" spans="1:11" x14ac:dyDescent="0.25">
      <c r="A6" s="38">
        <v>2101001</v>
      </c>
      <c r="B6" s="38" t="s">
        <v>191</v>
      </c>
      <c r="C6" s="39">
        <v>-5462.86</v>
      </c>
      <c r="E6" s="307"/>
      <c r="F6" s="307"/>
      <c r="G6" s="307"/>
      <c r="H6" s="307"/>
      <c r="I6" s="307"/>
      <c r="J6" s="307"/>
      <c r="K6" s="307"/>
    </row>
    <row r="7" spans="1:11" x14ac:dyDescent="0.25">
      <c r="A7" s="38">
        <v>2101002</v>
      </c>
      <c r="B7" s="38" t="s">
        <v>192</v>
      </c>
      <c r="C7" s="39">
        <v>-14250</v>
      </c>
      <c r="E7" s="307"/>
      <c r="F7" s="307"/>
      <c r="G7" s="307"/>
      <c r="H7" s="307"/>
      <c r="I7" s="307"/>
      <c r="J7" s="307"/>
      <c r="K7" s="307"/>
    </row>
    <row r="8" spans="1:11" x14ac:dyDescent="0.25">
      <c r="A8" s="38">
        <v>2102001</v>
      </c>
      <c r="B8" s="38" t="s">
        <v>243</v>
      </c>
      <c r="C8" s="39">
        <v>-32038</v>
      </c>
      <c r="E8" s="307"/>
      <c r="F8" s="307"/>
      <c r="G8" s="307"/>
      <c r="H8" s="307"/>
      <c r="I8" s="307"/>
      <c r="J8" s="307"/>
      <c r="K8" s="307"/>
    </row>
    <row r="9" spans="1:11" x14ac:dyDescent="0.25">
      <c r="A9" s="38">
        <v>2102008</v>
      </c>
      <c r="B9" s="38" t="s">
        <v>245</v>
      </c>
      <c r="C9" s="39">
        <v>-30945</v>
      </c>
      <c r="E9" s="307"/>
      <c r="F9" s="307"/>
      <c r="G9" s="307"/>
      <c r="H9" s="307"/>
      <c r="I9" s="307"/>
      <c r="J9" s="307"/>
      <c r="K9" s="307"/>
    </row>
    <row r="10" spans="1:11" x14ac:dyDescent="0.25">
      <c r="A10" s="38">
        <v>2102009</v>
      </c>
      <c r="B10" s="38" t="s">
        <v>246</v>
      </c>
      <c r="C10" s="39">
        <v>-3747.18</v>
      </c>
      <c r="E10"/>
      <c r="F10"/>
      <c r="G10"/>
      <c r="H10"/>
      <c r="I10"/>
      <c r="J10"/>
      <c r="K10"/>
    </row>
    <row r="11" spans="1:11" ht="14.45" customHeight="1" x14ac:dyDescent="0.25">
      <c r="A11" s="38">
        <v>2102010</v>
      </c>
      <c r="B11" s="38" t="s">
        <v>247</v>
      </c>
      <c r="C11" s="39">
        <v>-25182.6</v>
      </c>
      <c r="E11" s="151" t="s">
        <v>615</v>
      </c>
      <c r="F11" s="152"/>
      <c r="G11" s="152"/>
      <c r="H11" s="153"/>
      <c r="I11" s="153"/>
      <c r="J11" s="153"/>
      <c r="K11" s="49">
        <v>300000</v>
      </c>
    </row>
    <row r="12" spans="1:11" x14ac:dyDescent="0.25">
      <c r="A12" s="38">
        <v>2102012</v>
      </c>
      <c r="B12" s="38" t="s">
        <v>248</v>
      </c>
      <c r="C12" s="39">
        <v>-271.89999999999998</v>
      </c>
      <c r="E12" s="154"/>
      <c r="F12" s="107" t="s">
        <v>712</v>
      </c>
      <c r="G12" s="290" t="s">
        <v>616</v>
      </c>
      <c r="H12" s="290"/>
      <c r="I12" s="290"/>
      <c r="J12" s="290"/>
      <c r="K12" s="309"/>
    </row>
    <row r="13" spans="1:11" x14ac:dyDescent="0.25">
      <c r="A13" s="38">
        <v>2105006</v>
      </c>
      <c r="B13" s="38" t="s">
        <v>361</v>
      </c>
      <c r="C13" s="39">
        <v>-1030.56</v>
      </c>
      <c r="E13" s="154"/>
      <c r="F13" s="45"/>
      <c r="G13" s="45"/>
      <c r="H13"/>
      <c r="I13"/>
      <c r="J13"/>
      <c r="K13" s="156"/>
    </row>
    <row r="14" spans="1:11" x14ac:dyDescent="0.25">
      <c r="A14" s="38">
        <v>2106003</v>
      </c>
      <c r="B14" s="38" t="s">
        <v>402</v>
      </c>
      <c r="C14" s="39">
        <v>-299.7</v>
      </c>
      <c r="E14" s="154" t="s">
        <v>617</v>
      </c>
      <c r="F14" s="55"/>
      <c r="G14" s="55"/>
      <c r="H14" s="288"/>
      <c r="I14" s="288"/>
      <c r="J14" s="288"/>
      <c r="K14" s="310"/>
    </row>
    <row r="15" spans="1:11" ht="14.45" customHeight="1" x14ac:dyDescent="0.25">
      <c r="A15" s="38">
        <v>2106004</v>
      </c>
      <c r="B15" s="38" t="s">
        <v>403</v>
      </c>
      <c r="C15" s="39">
        <v>-11017.87</v>
      </c>
      <c r="E15" s="154"/>
      <c r="F15" s="55"/>
      <c r="G15" s="55"/>
      <c r="H15" s="288"/>
      <c r="I15" s="288"/>
      <c r="J15" s="288"/>
      <c r="K15" s="310"/>
    </row>
    <row r="16" spans="1:11" x14ac:dyDescent="0.25">
      <c r="A16" s="38">
        <v>2107002</v>
      </c>
      <c r="B16" s="38" t="s">
        <v>452</v>
      </c>
      <c r="C16" s="39">
        <v>-2438.6</v>
      </c>
      <c r="E16" s="157"/>
      <c r="F16" s="55"/>
      <c r="G16" s="55"/>
      <c r="H16" s="288"/>
      <c r="I16" s="288"/>
      <c r="J16" s="288"/>
      <c r="K16" s="310"/>
    </row>
    <row r="17" spans="1:11" ht="14.45" customHeight="1" x14ac:dyDescent="0.25">
      <c r="A17" s="38">
        <v>2107004</v>
      </c>
      <c r="B17" s="38" t="s">
        <v>453</v>
      </c>
      <c r="C17" s="39">
        <v>-4000</v>
      </c>
      <c r="E17" s="157"/>
      <c r="F17" s="55"/>
      <c r="G17" s="55"/>
      <c r="H17" s="288"/>
      <c r="I17" s="288"/>
      <c r="J17" s="288"/>
      <c r="K17" s="310"/>
    </row>
    <row r="18" spans="1:11" x14ac:dyDescent="0.25">
      <c r="A18" s="38">
        <v>2108006</v>
      </c>
      <c r="B18" s="38" t="s">
        <v>475</v>
      </c>
      <c r="C18" s="39">
        <v>-1900</v>
      </c>
      <c r="E18" s="155"/>
      <c r="F18"/>
      <c r="G18"/>
      <c r="H18"/>
      <c r="I18"/>
      <c r="J18"/>
      <c r="K18" s="156"/>
    </row>
    <row r="19" spans="1:11" x14ac:dyDescent="0.25">
      <c r="A19" s="38">
        <v>21109001</v>
      </c>
      <c r="B19" s="38" t="s">
        <v>549</v>
      </c>
      <c r="C19" s="39">
        <v>-2448.71</v>
      </c>
      <c r="E19" s="155"/>
      <c r="F19"/>
      <c r="G19"/>
      <c r="H19" s="158" t="s">
        <v>618</v>
      </c>
      <c r="I19" s="158" t="s">
        <v>39</v>
      </c>
      <c r="J19" s="159" t="s">
        <v>619</v>
      </c>
      <c r="K19" s="160" t="s">
        <v>620</v>
      </c>
    </row>
    <row r="20" spans="1:11" x14ac:dyDescent="0.25">
      <c r="A20" s="38">
        <v>21129002</v>
      </c>
      <c r="B20" s="38" t="s">
        <v>614</v>
      </c>
      <c r="C20" s="39">
        <v>-9375</v>
      </c>
      <c r="E20" s="308" t="s">
        <v>621</v>
      </c>
      <c r="F20" s="261"/>
      <c r="G20" s="261"/>
      <c r="H20" s="50">
        <f>+C3</f>
        <v>334984.84000000003</v>
      </c>
      <c r="I20" s="84" t="s">
        <v>622</v>
      </c>
      <c r="J20" s="51" t="s">
        <v>623</v>
      </c>
      <c r="K20" s="85" t="s">
        <v>624</v>
      </c>
    </row>
    <row r="21" spans="1:11" x14ac:dyDescent="0.25">
      <c r="E21" s="308"/>
      <c r="F21" s="261"/>
      <c r="G21" s="261"/>
      <c r="H21" s="50">
        <f>SUM(C6:C20)</f>
        <v>-144407.97999999995</v>
      </c>
      <c r="I21" s="84" t="s">
        <v>625</v>
      </c>
      <c r="J21" s="51" t="s">
        <v>626</v>
      </c>
      <c r="K21" s="85" t="s">
        <v>624</v>
      </c>
    </row>
    <row r="22" spans="1:11" x14ac:dyDescent="0.25">
      <c r="E22" s="308"/>
      <c r="F22" s="261"/>
      <c r="G22" s="261"/>
      <c r="H22" s="84"/>
      <c r="I22" s="84"/>
      <c r="J22" s="51"/>
      <c r="K22" s="85"/>
    </row>
    <row r="23" spans="1:11" x14ac:dyDescent="0.25">
      <c r="E23" s="308"/>
      <c r="F23" s="261"/>
      <c r="G23" s="261"/>
      <c r="H23" s="84"/>
      <c r="I23" s="84"/>
      <c r="J23" s="51"/>
      <c r="K23" s="85"/>
    </row>
    <row r="24" spans="1:11" x14ac:dyDescent="0.25">
      <c r="E24" s="308"/>
      <c r="F24" s="261"/>
      <c r="G24" s="261"/>
      <c r="H24" s="76">
        <f>SUM(H20:H23)</f>
        <v>190576.86000000007</v>
      </c>
      <c r="I24" s="305" t="s">
        <v>627</v>
      </c>
      <c r="J24" s="305"/>
      <c r="K24" s="306"/>
    </row>
    <row r="25" spans="1:11" x14ac:dyDescent="0.25">
      <c r="E25" s="155"/>
      <c r="F25"/>
      <c r="G25"/>
      <c r="H25" s="161">
        <f>+H24-E1</f>
        <v>0</v>
      </c>
      <c r="I25"/>
      <c r="J25"/>
      <c r="K25" s="156"/>
    </row>
    <row r="26" spans="1:11" ht="14.45" customHeight="1" x14ac:dyDescent="0.25">
      <c r="E26" s="298" t="s">
        <v>628</v>
      </c>
      <c r="F26" s="259"/>
      <c r="G26" s="259"/>
      <c r="H26" s="301" t="s">
        <v>763</v>
      </c>
      <c r="I26" s="301"/>
      <c r="J26" s="301"/>
      <c r="K26" s="302"/>
    </row>
    <row r="27" spans="1:11" ht="28.9" customHeight="1" x14ac:dyDescent="0.25">
      <c r="E27" s="299"/>
      <c r="F27" s="300"/>
      <c r="G27" s="300"/>
      <c r="H27" s="303"/>
      <c r="I27" s="303"/>
      <c r="J27" s="303"/>
      <c r="K27" s="304"/>
    </row>
  </sheetData>
  <mergeCells count="7">
    <mergeCell ref="E26:G27"/>
    <mergeCell ref="H26:K27"/>
    <mergeCell ref="I24:K24"/>
    <mergeCell ref="E4:K9"/>
    <mergeCell ref="E20:G24"/>
    <mergeCell ref="G12:K12"/>
    <mergeCell ref="H14:K17"/>
  </mergeCells>
  <conditionalFormatting sqref="C1:C5 C21:C1048576">
    <cfRule type="cellIs" dxfId="22" priority="2" operator="lessThan">
      <formula>0</formula>
    </cfRule>
  </conditionalFormatting>
  <conditionalFormatting sqref="C6:C20">
    <cfRule type="cellIs" dxfId="21" priority="1" operator="lessThan">
      <formula>0</formula>
    </cfRule>
  </conditionalFormatting>
  <dataValidations count="1">
    <dataValidation type="list" allowBlank="1" showInputMessage="1" showErrorMessage="1" sqref="K20:K23" xr:uid="{129E7140-857A-40FD-8C08-8B31E0DA039F}">
      <formula1>"Satisfaisant,Exceptions"</formula1>
    </dataValidation>
  </dataValidations>
  <hyperlinks>
    <hyperlink ref="H1" location="Méthodologie!A30" display="Vers Méthodologie" xr:uid="{70756C92-1AF3-4BB7-B634-51FB04E04124}"/>
  </hyperlinks>
  <printOptions horizontalCentered="1"/>
  <pageMargins left="0.19685039370078741" right="0.19685039370078741" top="0.39370078740157483" bottom="0.39370078740157483" header="0.19685039370078741" footer="0.19685039370078741"/>
  <pageSetup paperSize="9" scale="74" fitToHeight="0" orientation="landscape" horizontalDpi="300" verticalDpi="300" r:id="rId1"/>
  <headerFooter>
    <oddFooter>&amp;L&amp;F - &amp;A&amp;RPage &amp;P/&amp;N - &amp;D</oddFooter>
  </headerFooter>
  <ignoredErrors>
    <ignoredError sqref="E1 H25 H21:H23 H20 H2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0523-96E5-401C-A6EF-C2284C882CE1}">
  <sheetPr codeName="Sheet6"/>
  <dimension ref="A1:M500"/>
  <sheetViews>
    <sheetView showGridLines="0" showZeros="0" tabSelected="1" zoomScale="80" zoomScaleNormal="80" workbookViewId="0">
      <pane ySplit="1" topLeftCell="A2" activePane="bottomLeft" state="frozen"/>
      <selection pane="bottomLeft" activeCell="I11" sqref="I11"/>
    </sheetView>
  </sheetViews>
  <sheetFormatPr baseColWidth="10" defaultColWidth="8.85546875" defaultRowHeight="15" x14ac:dyDescent="0.25"/>
  <cols>
    <col min="1" max="1" width="14.28515625" style="38" customWidth="1"/>
    <col min="2" max="2" width="40.7109375" style="38" customWidth="1"/>
    <col min="3" max="3" width="15.7109375" style="39" customWidth="1"/>
    <col min="4" max="4" width="15.7109375" style="162" customWidth="1"/>
    <col min="5" max="5" width="8.85546875" style="178"/>
    <col min="6" max="6" width="8.85546875" style="163"/>
    <col min="7" max="7" width="8.85546875" style="36"/>
    <col min="8" max="8" width="4.42578125" style="36" customWidth="1"/>
    <col min="9" max="9" width="12.42578125" style="36" bestFit="1" customWidth="1"/>
    <col min="10" max="10" width="17.7109375" style="162" customWidth="1"/>
    <col min="11" max="11" width="10.7109375" style="36" bestFit="1" customWidth="1"/>
    <col min="12" max="12" width="74.85546875" style="36" bestFit="1" customWidth="1"/>
    <col min="13" max="16384" width="8.85546875" style="36"/>
  </cols>
  <sheetData>
    <row r="1" spans="1:13" customFormat="1" ht="24.75" x14ac:dyDescent="0.25">
      <c r="A1" s="33" t="s">
        <v>758</v>
      </c>
      <c r="B1" s="33" t="s">
        <v>39</v>
      </c>
      <c r="C1" s="173" t="s">
        <v>190</v>
      </c>
      <c r="D1" s="174" t="s">
        <v>629</v>
      </c>
      <c r="E1" s="253" t="s">
        <v>630</v>
      </c>
      <c r="F1" s="175"/>
      <c r="G1" s="45"/>
      <c r="H1" s="311" t="s">
        <v>631</v>
      </c>
      <c r="I1" s="311"/>
      <c r="J1" s="311"/>
      <c r="L1" s="176" t="s">
        <v>632</v>
      </c>
      <c r="M1" s="79" t="s">
        <v>736</v>
      </c>
    </row>
    <row r="2" spans="1:13" ht="6" customHeight="1" x14ac:dyDescent="0.25">
      <c r="J2" s="36"/>
    </row>
    <row r="3" spans="1:13" s="166" customFormat="1" ht="24" x14ac:dyDescent="0.25">
      <c r="A3" s="37">
        <v>2101008</v>
      </c>
      <c r="B3" s="38" t="s">
        <v>193</v>
      </c>
      <c r="C3" s="39">
        <v>2000</v>
      </c>
      <c r="D3" s="164">
        <f>C3</f>
        <v>2000</v>
      </c>
      <c r="E3" s="254">
        <f>IF(COUNTIF($E$2:E2,"x")=0,IF(D3&gt;=$J$3,"x",),IF(D3&gt;=((COUNTIF($E$2:E2,"x")*Méthodologie!$H$53)+$J$3),"x",))</f>
        <v>0</v>
      </c>
      <c r="F3" s="165"/>
      <c r="H3" s="312" t="s">
        <v>633</v>
      </c>
      <c r="I3" s="312"/>
      <c r="J3" s="167">
        <v>126776</v>
      </c>
      <c r="K3" s="168" t="s">
        <v>132</v>
      </c>
      <c r="L3" s="91" t="s">
        <v>785</v>
      </c>
    </row>
    <row r="4" spans="1:13" x14ac:dyDescent="0.25">
      <c r="A4" s="37">
        <v>2101009</v>
      </c>
      <c r="B4" s="38" t="s">
        <v>194</v>
      </c>
      <c r="C4" s="39">
        <v>3500</v>
      </c>
      <c r="D4" s="162">
        <f>D3+C4</f>
        <v>5500</v>
      </c>
      <c r="E4" s="254">
        <f>IF(COUNTIF($E$2:E3,"x")=0,IF(D4&gt;=$J$3,"x",),IF(D4&gt;=((COUNTIF($E$2:E3,"x")*Méthodologie!$H$53)+$J$3),"x",))</f>
        <v>0</v>
      </c>
    </row>
    <row r="5" spans="1:13" x14ac:dyDescent="0.25">
      <c r="A5" s="37">
        <v>2101021</v>
      </c>
      <c r="B5" s="38" t="s">
        <v>195</v>
      </c>
      <c r="C5" s="39">
        <v>353.72</v>
      </c>
      <c r="D5" s="162">
        <f>IF(C5&lt;&gt;0,D4+C5,)</f>
        <v>5853.72</v>
      </c>
      <c r="E5" s="254">
        <f>IF(COUNTIF($E$2:E4,"x")=0,IF(D5&gt;=$J$3,"x",),IF(D5&gt;=((COUNTIF($E$2:E4,"x")*Méthodologie!$H$53)+$J$3),"x",))</f>
        <v>0</v>
      </c>
      <c r="K5" s="169"/>
      <c r="L5" s="170"/>
    </row>
    <row r="6" spans="1:13" x14ac:dyDescent="0.25">
      <c r="A6" s="37">
        <v>2101022</v>
      </c>
      <c r="B6" s="38" t="s">
        <v>196</v>
      </c>
      <c r="C6" s="39">
        <v>6308.51</v>
      </c>
      <c r="D6" s="162">
        <f t="shared" ref="D6:D53" si="0">IF(C6&lt;&gt;0,D5+C6,)</f>
        <v>12162.23</v>
      </c>
      <c r="E6" s="254">
        <f>IF(COUNTIF($E$2:E5,"x")=0,IF(D6&gt;=$J$3,"x",),IF(D6&gt;=((COUNTIF($E$2:E5,"x")*Méthodologie!$H$53)+$J$3),"x",))</f>
        <v>0</v>
      </c>
      <c r="G6" s="170"/>
      <c r="K6" s="169"/>
      <c r="L6" s="170"/>
    </row>
    <row r="7" spans="1:13" x14ac:dyDescent="0.25">
      <c r="A7" s="37">
        <v>2101023</v>
      </c>
      <c r="B7" s="38" t="s">
        <v>197</v>
      </c>
      <c r="C7" s="39">
        <v>2160</v>
      </c>
      <c r="D7" s="162">
        <f t="shared" si="0"/>
        <v>14322.23</v>
      </c>
      <c r="E7" s="254">
        <f>IF(COUNTIF($E$2:E6,"x")=0,IF(D7&gt;=$J$3,"x",),IF(D7&gt;=((COUNTIF($E$2:E6,"x")*Méthodologie!$H$53)+$J$3),"x",))</f>
        <v>0</v>
      </c>
      <c r="G7" s="170"/>
      <c r="K7" s="169"/>
      <c r="L7" s="170"/>
    </row>
    <row r="8" spans="1:13" x14ac:dyDescent="0.25">
      <c r="A8" s="37">
        <v>2101024</v>
      </c>
      <c r="B8" s="38" t="s">
        <v>198</v>
      </c>
      <c r="C8" s="39">
        <v>540</v>
      </c>
      <c r="D8" s="162">
        <f t="shared" si="0"/>
        <v>14862.23</v>
      </c>
      <c r="E8" s="254">
        <f>IF(COUNTIF($E$2:E7,"x")=0,IF(D8&gt;=$J$3,"x",),IF(D8&gt;=((COUNTIF($E$2:E7,"x")*Méthodologie!$H$53)+$J$3),"x",))</f>
        <v>0</v>
      </c>
      <c r="G8" s="170"/>
      <c r="K8" s="169"/>
      <c r="L8" s="170"/>
    </row>
    <row r="9" spans="1:13" x14ac:dyDescent="0.25">
      <c r="A9" s="37">
        <v>2101030</v>
      </c>
      <c r="B9" s="38" t="s">
        <v>199</v>
      </c>
      <c r="C9" s="39">
        <v>11036.4</v>
      </c>
      <c r="D9" s="162">
        <f t="shared" si="0"/>
        <v>25898.629999999997</v>
      </c>
      <c r="E9" s="254">
        <f>IF(COUNTIF($E$2:E8,"x")=0,IF(D9&gt;=$J$3,"x",),IF(D9&gt;=((COUNTIF($E$2:E8,"x")*Méthodologie!$H$53)+$J$3),"x",))</f>
        <v>0</v>
      </c>
      <c r="G9" s="170"/>
      <c r="K9" s="169"/>
      <c r="L9" s="170"/>
    </row>
    <row r="10" spans="1:13" x14ac:dyDescent="0.25">
      <c r="A10" s="37">
        <v>2101032</v>
      </c>
      <c r="B10" s="38" t="s">
        <v>200</v>
      </c>
      <c r="C10" s="39">
        <v>733.44</v>
      </c>
      <c r="D10" s="162">
        <f t="shared" si="0"/>
        <v>26632.069999999996</v>
      </c>
      <c r="E10" s="254">
        <f>IF(COUNTIF($E$2:E9,"x")=0,IF(D10&gt;=$J$3,"x",),IF(D10&gt;=((COUNTIF($E$2:E9,"x")*Méthodologie!$H$53)+$J$3),"x",))</f>
        <v>0</v>
      </c>
      <c r="G10" s="170"/>
      <c r="K10" s="169"/>
      <c r="L10" s="170"/>
    </row>
    <row r="11" spans="1:13" x14ac:dyDescent="0.25">
      <c r="A11" s="37">
        <v>2101033</v>
      </c>
      <c r="B11" s="38" t="s">
        <v>201</v>
      </c>
      <c r="C11" s="39">
        <v>30000</v>
      </c>
      <c r="D11" s="162">
        <f t="shared" si="0"/>
        <v>56632.069999999992</v>
      </c>
      <c r="E11" s="254">
        <f>IF(COUNTIF($E$2:E10,"x")=0,IF(D11&gt;=$J$3,"x",),IF(D11&gt;=((COUNTIF($E$2:E10,"x")*Méthodologie!$H$53)+$J$3),"x",))</f>
        <v>0</v>
      </c>
      <c r="G11" s="170"/>
      <c r="K11" s="169"/>
      <c r="L11" s="170"/>
    </row>
    <row r="12" spans="1:13" x14ac:dyDescent="0.25">
      <c r="A12" s="37">
        <v>2101034</v>
      </c>
      <c r="B12" s="38" t="s">
        <v>202</v>
      </c>
      <c r="C12" s="39">
        <v>210.6</v>
      </c>
      <c r="D12" s="162">
        <f t="shared" si="0"/>
        <v>56842.669999999991</v>
      </c>
      <c r="E12" s="254">
        <f>IF(COUNTIF($E$2:E11,"x")=0,IF(D12&gt;=$J$3,"x",),IF(D12&gt;=((COUNTIF($E$2:E11,"x")*Méthodologie!$H$53)+$J$3),"x",))</f>
        <v>0</v>
      </c>
      <c r="G12" s="170"/>
      <c r="K12" s="169"/>
      <c r="L12" s="170"/>
    </row>
    <row r="13" spans="1:13" x14ac:dyDescent="0.25">
      <c r="A13" s="37">
        <v>2101034</v>
      </c>
      <c r="B13" s="38" t="s">
        <v>203</v>
      </c>
      <c r="C13" s="39">
        <v>193.56</v>
      </c>
      <c r="D13" s="162">
        <f t="shared" si="0"/>
        <v>57036.229999999989</v>
      </c>
      <c r="E13" s="254">
        <f>IF(COUNTIF($E$2:E12,"x")=0,IF(D13&gt;=$J$3,"x",),IF(D13&gt;=((COUNTIF($E$2:E12,"x")*Méthodologie!$H$53)+$J$3),"x",))</f>
        <v>0</v>
      </c>
      <c r="G13" s="170"/>
      <c r="K13" s="169"/>
      <c r="L13" s="170"/>
    </row>
    <row r="14" spans="1:13" x14ac:dyDescent="0.25">
      <c r="A14" s="37">
        <v>2101036</v>
      </c>
      <c r="B14" s="38" t="s">
        <v>204</v>
      </c>
      <c r="C14" s="39">
        <v>175</v>
      </c>
      <c r="D14" s="162">
        <f t="shared" si="0"/>
        <v>57211.229999999989</v>
      </c>
      <c r="E14" s="254">
        <f>IF(COUNTIF($E$2:E13,"x")=0,IF(D14&gt;=$J$3,"x",),IF(D14&gt;=((COUNTIF($E$2:E13,"x")*Méthodologie!$H$53)+$J$3),"x",))</f>
        <v>0</v>
      </c>
      <c r="G14" s="170"/>
      <c r="K14" s="169"/>
      <c r="L14" s="170"/>
    </row>
    <row r="15" spans="1:13" x14ac:dyDescent="0.25">
      <c r="A15" s="37">
        <v>2101039</v>
      </c>
      <c r="B15" s="38" t="s">
        <v>205</v>
      </c>
      <c r="C15" s="39">
        <v>175</v>
      </c>
      <c r="D15" s="162">
        <f t="shared" si="0"/>
        <v>57386.229999999989</v>
      </c>
      <c r="E15" s="254">
        <f>IF(COUNTIF($E$2:E14,"x")=0,IF(D15&gt;=$J$3,"x",),IF(D15&gt;=((COUNTIF($E$2:E14,"x")*Méthodologie!$H$53)+$J$3),"x",))</f>
        <v>0</v>
      </c>
      <c r="G15" s="170"/>
      <c r="K15" s="169"/>
      <c r="L15" s="170"/>
    </row>
    <row r="16" spans="1:13" x14ac:dyDescent="0.25">
      <c r="A16" s="37">
        <v>2101042</v>
      </c>
      <c r="B16" s="38" t="s">
        <v>206</v>
      </c>
      <c r="C16" s="39">
        <v>20616.66</v>
      </c>
      <c r="D16" s="162">
        <f t="shared" si="0"/>
        <v>78002.889999999985</v>
      </c>
      <c r="E16" s="254">
        <f>IF(COUNTIF($E$2:E15,"x")=0,IF(D16&gt;=$J$3,"x",),IF(D16&gt;=((COUNTIF($E$2:E15,"x")*Méthodologie!$H$53)+$J$3),"x",))</f>
        <v>0</v>
      </c>
      <c r="G16" s="170"/>
      <c r="L16" s="170"/>
    </row>
    <row r="17" spans="1:12" x14ac:dyDescent="0.25">
      <c r="A17" s="37">
        <v>2101046</v>
      </c>
      <c r="B17" s="38" t="s">
        <v>207</v>
      </c>
      <c r="C17" s="39">
        <v>122.99</v>
      </c>
      <c r="D17" s="162">
        <f t="shared" si="0"/>
        <v>78125.87999999999</v>
      </c>
      <c r="E17" s="254">
        <f>IF(COUNTIF($E$2:E16,"x")=0,IF(D17&gt;=$J$3,"x",),IF(D17&gt;=((COUNTIF($E$2:E16,"x")*Méthodologie!$H$53)+$J$3),"x",))</f>
        <v>0</v>
      </c>
      <c r="G17" s="170"/>
      <c r="L17" s="170"/>
    </row>
    <row r="18" spans="1:12" x14ac:dyDescent="0.25">
      <c r="A18" s="37">
        <v>2101047</v>
      </c>
      <c r="B18" s="38" t="s">
        <v>208</v>
      </c>
      <c r="C18" s="39">
        <v>4288</v>
      </c>
      <c r="D18" s="162">
        <f t="shared" si="0"/>
        <v>82413.87999999999</v>
      </c>
      <c r="E18" s="254">
        <f>IF(COUNTIF($E$2:E17,"x")=0,IF(D18&gt;=$J$3,"x",),IF(D18&gt;=((COUNTIF($E$2:E17,"x")*Méthodologie!$H$53)+$J$3),"x",))</f>
        <v>0</v>
      </c>
      <c r="G18" s="170"/>
      <c r="L18" s="170"/>
    </row>
    <row r="19" spans="1:12" x14ac:dyDescent="0.25">
      <c r="A19" s="37">
        <v>2101050</v>
      </c>
      <c r="B19" s="38" t="s">
        <v>209</v>
      </c>
      <c r="C19" s="39">
        <v>1387</v>
      </c>
      <c r="D19" s="162">
        <f t="shared" si="0"/>
        <v>83800.87999999999</v>
      </c>
      <c r="E19" s="254">
        <f>IF(COUNTIF($E$2:E18,"x")=0,IF(D19&gt;=$J$3,"x",),IF(D19&gt;=((COUNTIF($E$2:E18,"x")*Méthodologie!$H$53)+$J$3),"x",))</f>
        <v>0</v>
      </c>
      <c r="G19" s="170"/>
      <c r="L19" s="170"/>
    </row>
    <row r="20" spans="1:12" x14ac:dyDescent="0.25">
      <c r="A20" s="37">
        <v>2101051</v>
      </c>
      <c r="B20" s="38" t="s">
        <v>210</v>
      </c>
      <c r="C20" s="39">
        <v>26396.82</v>
      </c>
      <c r="D20" s="162">
        <f t="shared" si="0"/>
        <v>110197.69999999998</v>
      </c>
      <c r="E20" s="254">
        <f>IF(COUNTIF($E$2:E19,"x")=0,IF(D20&gt;=$J$3,"x",),IF(D20&gt;=((COUNTIF($E$2:E19,"x")*Méthodologie!$H$53)+$J$3),"x",))</f>
        <v>0</v>
      </c>
      <c r="G20" s="170"/>
      <c r="L20" s="170"/>
    </row>
    <row r="21" spans="1:12" x14ac:dyDescent="0.25">
      <c r="A21" s="37">
        <v>2101052</v>
      </c>
      <c r="B21" s="38" t="s">
        <v>211</v>
      </c>
      <c r="C21" s="39">
        <v>931.42</v>
      </c>
      <c r="D21" s="162">
        <f t="shared" si="0"/>
        <v>111129.11999999998</v>
      </c>
      <c r="E21" s="254">
        <f>IF(COUNTIF($E$2:E20,"x")=0,IF(D21&gt;=$J$3,"x",),IF(D21&gt;=((COUNTIF($E$2:E20,"x")*Méthodologie!$H$53)+$J$3),"x",))</f>
        <v>0</v>
      </c>
      <c r="G21" s="170"/>
      <c r="L21" s="170"/>
    </row>
    <row r="22" spans="1:12" x14ac:dyDescent="0.25">
      <c r="A22" s="37">
        <v>2101053</v>
      </c>
      <c r="B22" s="38" t="s">
        <v>212</v>
      </c>
      <c r="C22" s="39">
        <v>321.49</v>
      </c>
      <c r="D22" s="162">
        <f t="shared" si="0"/>
        <v>111450.60999999999</v>
      </c>
      <c r="E22" s="254">
        <f>IF(COUNTIF($E$2:E21,"x")=0,IF(D22&gt;=$J$3,"x",),IF(D22&gt;=((COUNTIF($E$2:E21,"x")*Méthodologie!$H$53)+$J$3),"x",))</f>
        <v>0</v>
      </c>
      <c r="G22" s="170"/>
      <c r="L22" s="170"/>
    </row>
    <row r="23" spans="1:12" x14ac:dyDescent="0.25">
      <c r="A23" s="37">
        <v>2101073</v>
      </c>
      <c r="B23" s="38" t="s">
        <v>213</v>
      </c>
      <c r="C23" s="39">
        <v>650.20000000000005</v>
      </c>
      <c r="D23" s="162">
        <f t="shared" si="0"/>
        <v>112100.80999999998</v>
      </c>
      <c r="E23" s="254">
        <f>IF(COUNTIF($E$2:E22,"x")=0,IF(D23&gt;=$J$3,"x",),IF(D23&gt;=((COUNTIF($E$2:E22,"x")*Méthodologie!$H$53)+$J$3),"x",))</f>
        <v>0</v>
      </c>
      <c r="G23" s="170"/>
      <c r="L23" s="170"/>
    </row>
    <row r="24" spans="1:12" x14ac:dyDescent="0.25">
      <c r="A24" s="37">
        <v>2101075</v>
      </c>
      <c r="B24" s="38" t="s">
        <v>214</v>
      </c>
      <c r="C24" s="39">
        <v>381.35</v>
      </c>
      <c r="D24" s="162">
        <f t="shared" si="0"/>
        <v>112482.15999999999</v>
      </c>
      <c r="E24" s="254">
        <f>IF(COUNTIF($E$2:E23,"x")=0,IF(D24&gt;=$J$3,"x",),IF(D24&gt;=((COUNTIF($E$2:E23,"x")*Méthodologie!$H$53)+$J$3),"x",))</f>
        <v>0</v>
      </c>
      <c r="G24" s="170"/>
      <c r="L24" s="170"/>
    </row>
    <row r="25" spans="1:12" x14ac:dyDescent="0.25">
      <c r="A25" s="37">
        <v>2101083</v>
      </c>
      <c r="B25" s="38" t="s">
        <v>215</v>
      </c>
      <c r="C25" s="39">
        <v>9375</v>
      </c>
      <c r="D25" s="162">
        <f t="shared" si="0"/>
        <v>121857.15999999999</v>
      </c>
      <c r="E25" s="254">
        <f>IF(COUNTIF($E$2:E24,"x")=0,IF(D25&gt;=$J$3,"x",),IF(D25&gt;=((COUNTIF($E$2:E24,"x")*Méthodologie!$H$53)+$J$3),"x",))</f>
        <v>0</v>
      </c>
      <c r="G25" s="170"/>
      <c r="L25" s="170"/>
    </row>
    <row r="26" spans="1:12" x14ac:dyDescent="0.25">
      <c r="A26" s="37">
        <v>2101084</v>
      </c>
      <c r="B26" s="38" t="s">
        <v>216</v>
      </c>
      <c r="C26" s="39">
        <v>1360</v>
      </c>
      <c r="D26" s="162">
        <f t="shared" si="0"/>
        <v>123217.15999999999</v>
      </c>
      <c r="E26" s="254">
        <f>IF(COUNTIF($E$2:E25,"x")=0,IF(D26&gt;=$J$3,"x",),IF(D26&gt;=((COUNTIF($E$2:E25,"x")*Méthodologie!$H$53)+$J$3),"x",))</f>
        <v>0</v>
      </c>
      <c r="L26" s="170"/>
    </row>
    <row r="27" spans="1:12" x14ac:dyDescent="0.25">
      <c r="A27" s="37">
        <v>2101092</v>
      </c>
      <c r="B27" s="38" t="s">
        <v>217</v>
      </c>
      <c r="C27" s="39">
        <v>3942.15</v>
      </c>
      <c r="D27" s="162">
        <f t="shared" si="0"/>
        <v>127159.30999999998</v>
      </c>
      <c r="E27" s="254" t="str">
        <f>IF(COUNTIF($E$2:E26,"x")=0,IF(D27&gt;=$J$3,"x",),IF(D27&gt;=((COUNTIF($E$2:E26,"x")*Méthodologie!$H$53)+$J$3),"x",))</f>
        <v>x</v>
      </c>
      <c r="L27" s="170"/>
    </row>
    <row r="28" spans="1:12" x14ac:dyDescent="0.25">
      <c r="A28" s="37">
        <v>2101097</v>
      </c>
      <c r="B28" s="38" t="s">
        <v>218</v>
      </c>
      <c r="C28" s="39">
        <v>57</v>
      </c>
      <c r="D28" s="162">
        <f t="shared" si="0"/>
        <v>127216.30999999998</v>
      </c>
      <c r="E28" s="254">
        <f>IF(COUNTIF($E$2:E27,"x")=0,IF(D28&gt;=$J$3,"x",),IF(D28&gt;=((COUNTIF($E$2:E27,"x")*Méthodologie!$H$53)+$J$3),"x",))</f>
        <v>0</v>
      </c>
      <c r="L28" s="170"/>
    </row>
    <row r="29" spans="1:12" x14ac:dyDescent="0.25">
      <c r="A29" s="37">
        <v>2101117</v>
      </c>
      <c r="B29" s="38" t="s">
        <v>219</v>
      </c>
      <c r="C29" s="39">
        <v>1119</v>
      </c>
      <c r="D29" s="162">
        <f t="shared" si="0"/>
        <v>128335.30999999998</v>
      </c>
      <c r="E29" s="254">
        <f>IF(COUNTIF($E$2:E28,"x")=0,IF(D29&gt;=$J$3,"x",),IF(D29&gt;=((COUNTIF($E$2:E28,"x")*Méthodologie!$H$53)+$J$3),"x",))</f>
        <v>0</v>
      </c>
      <c r="L29" s="170"/>
    </row>
    <row r="30" spans="1:12" x14ac:dyDescent="0.25">
      <c r="A30" s="37">
        <v>2101130</v>
      </c>
      <c r="B30" s="38" t="s">
        <v>220</v>
      </c>
      <c r="C30" s="39">
        <v>37871.89</v>
      </c>
      <c r="D30" s="162">
        <f t="shared" si="0"/>
        <v>166207.19999999998</v>
      </c>
      <c r="E30" s="254">
        <f>IF(COUNTIF($E$2:E29,"x")=0,IF(D30&gt;=$J$3,"x",),IF(D30&gt;=((COUNTIF($E$2:E29,"x")*Méthodologie!$H$53)+$J$3),"x",))</f>
        <v>0</v>
      </c>
      <c r="L30" s="170"/>
    </row>
    <row r="31" spans="1:12" x14ac:dyDescent="0.25">
      <c r="A31" s="37">
        <v>2101131</v>
      </c>
      <c r="B31" s="38" t="s">
        <v>221</v>
      </c>
      <c r="C31" s="39">
        <v>232.63</v>
      </c>
      <c r="D31" s="162">
        <f t="shared" si="0"/>
        <v>166439.82999999999</v>
      </c>
      <c r="E31" s="254">
        <f>IF(COUNTIF($E$2:E30,"x")=0,IF(D31&gt;=$J$3,"x",),IF(D31&gt;=((COUNTIF($E$2:E30,"x")*Méthodologie!$H$53)+$J$3),"x",))</f>
        <v>0</v>
      </c>
      <c r="L31" s="170"/>
    </row>
    <row r="32" spans="1:12" x14ac:dyDescent="0.25">
      <c r="A32" s="37">
        <v>2101135</v>
      </c>
      <c r="B32" s="38" t="s">
        <v>222</v>
      </c>
      <c r="C32" s="39">
        <v>50423.34</v>
      </c>
      <c r="D32" s="162">
        <f t="shared" si="0"/>
        <v>216863.16999999998</v>
      </c>
      <c r="E32" s="254">
        <f>IF(COUNTIF($E$2:E31,"x")=0,IF(D32&gt;=$J$3,"x",),IF(D32&gt;=((COUNTIF($E$2:E31,"x")*Méthodologie!$H$53)+$J$3),"x",))</f>
        <v>0</v>
      </c>
      <c r="L32" s="170"/>
    </row>
    <row r="33" spans="1:12" x14ac:dyDescent="0.25">
      <c r="A33" s="37">
        <v>2101136</v>
      </c>
      <c r="B33" s="38" t="s">
        <v>223</v>
      </c>
      <c r="C33" s="39">
        <v>7500</v>
      </c>
      <c r="D33" s="162">
        <f t="shared" si="0"/>
        <v>224363.16999999998</v>
      </c>
      <c r="E33" s="254">
        <f>IF(COUNTIF($E$2:E32,"x")=0,IF(D33&gt;=$J$3,"x",),IF(D33&gt;=((COUNTIF($E$2:E32,"x")*Méthodologie!$H$53)+$J$3),"x",))</f>
        <v>0</v>
      </c>
      <c r="L33" s="170"/>
    </row>
    <row r="34" spans="1:12" x14ac:dyDescent="0.25">
      <c r="A34" s="37">
        <v>2101137</v>
      </c>
      <c r="B34" s="38" t="s">
        <v>224</v>
      </c>
      <c r="C34" s="39">
        <v>459.77</v>
      </c>
      <c r="D34" s="162">
        <f t="shared" si="0"/>
        <v>224822.93999999997</v>
      </c>
      <c r="E34" s="254">
        <f>IF(COUNTIF($E$2:E33,"x")=0,IF(D34&gt;=$J$3,"x",),IF(D34&gt;=((COUNTIF($E$2:E33,"x")*Méthodologie!$H$53)+$J$3),"x",))</f>
        <v>0</v>
      </c>
      <c r="L34" s="170"/>
    </row>
    <row r="35" spans="1:12" x14ac:dyDescent="0.25">
      <c r="A35" s="37">
        <v>2101138</v>
      </c>
      <c r="B35" s="38" t="s">
        <v>225</v>
      </c>
      <c r="C35" s="39">
        <v>27000</v>
      </c>
      <c r="D35" s="162">
        <f t="shared" si="0"/>
        <v>251822.93999999997</v>
      </c>
      <c r="E35" s="254">
        <f>IF(COUNTIF($E$2:E34,"x")=0,IF(D35&gt;=$J$3,"x",),IF(D35&gt;=((COUNTIF($E$2:E34,"x")*Méthodologie!$H$53)+$J$3),"x",))</f>
        <v>0</v>
      </c>
      <c r="L35" s="170"/>
    </row>
    <row r="36" spans="1:12" x14ac:dyDescent="0.25">
      <c r="A36" s="37">
        <v>2101139</v>
      </c>
      <c r="B36" s="38" t="s">
        <v>226</v>
      </c>
      <c r="C36" s="39">
        <v>74245.919999999998</v>
      </c>
      <c r="D36" s="162">
        <f t="shared" si="0"/>
        <v>326068.86</v>
      </c>
      <c r="E36" s="254" t="str">
        <f>IF(COUNTIF($E$2:E35,"x")=0,IF(D36&gt;=$J$3,"x",),IF(D36&gt;=((COUNTIF($E$2:E35,"x")*Méthodologie!$H$53)+$J$3),"x",))</f>
        <v>x</v>
      </c>
      <c r="L36" s="170"/>
    </row>
    <row r="37" spans="1:12" x14ac:dyDescent="0.25">
      <c r="A37" s="37">
        <v>2101140</v>
      </c>
      <c r="B37" s="38" t="s">
        <v>227</v>
      </c>
      <c r="C37" s="39">
        <v>52403.5</v>
      </c>
      <c r="D37" s="162">
        <f t="shared" si="0"/>
        <v>378472.36</v>
      </c>
      <c r="E37" s="254">
        <f>IF(COUNTIF($E$2:E36,"x")=0,IF(D37&gt;=$J$3,"x",),IF(D37&gt;=((COUNTIF($E$2:E36,"x")*Méthodologie!$H$53)+$J$3),"x",))</f>
        <v>0</v>
      </c>
      <c r="L37" s="170"/>
    </row>
    <row r="38" spans="1:12" x14ac:dyDescent="0.25">
      <c r="A38" s="37">
        <v>2101145</v>
      </c>
      <c r="B38" s="38" t="s">
        <v>228</v>
      </c>
      <c r="C38" s="39">
        <v>194.23</v>
      </c>
      <c r="D38" s="162">
        <f t="shared" si="0"/>
        <v>378666.58999999997</v>
      </c>
      <c r="E38" s="254">
        <f>IF(COUNTIF($E$2:E37,"x")=0,IF(D38&gt;=$J$3,"x",),IF(D38&gt;=((COUNTIF($E$2:E37,"x")*Méthodologie!$H$53)+$J$3),"x",))</f>
        <v>0</v>
      </c>
      <c r="L38" s="170"/>
    </row>
    <row r="39" spans="1:12" x14ac:dyDescent="0.25">
      <c r="A39" s="37">
        <v>2101146</v>
      </c>
      <c r="B39" s="38" t="s">
        <v>229</v>
      </c>
      <c r="C39" s="39">
        <v>2962.29</v>
      </c>
      <c r="D39" s="162">
        <f t="shared" si="0"/>
        <v>381628.87999999995</v>
      </c>
      <c r="E39" s="254">
        <f>IF(COUNTIF($E$2:E38,"x")=0,IF(D39&gt;=$J$3,"x",),IF(D39&gt;=((COUNTIF($E$2:E38,"x")*Méthodologie!$H$53)+$J$3),"x",))</f>
        <v>0</v>
      </c>
      <c r="L39" s="170"/>
    </row>
    <row r="40" spans="1:12" x14ac:dyDescent="0.25">
      <c r="A40" s="37">
        <v>2101147</v>
      </c>
      <c r="B40" s="38" t="s">
        <v>230</v>
      </c>
      <c r="C40" s="39">
        <v>501.96</v>
      </c>
      <c r="D40" s="162">
        <f t="shared" si="0"/>
        <v>382130.83999999997</v>
      </c>
      <c r="E40" s="254">
        <f>IF(COUNTIF($E$2:E39,"x")=0,IF(D40&gt;=$J$3,"x",),IF(D40&gt;=((COUNTIF($E$2:E39,"x")*Méthodologie!$H$53)+$J$3),"x",))</f>
        <v>0</v>
      </c>
      <c r="L40" s="170"/>
    </row>
    <row r="41" spans="1:12" x14ac:dyDescent="0.25">
      <c r="A41" s="37">
        <v>2101149</v>
      </c>
      <c r="B41" s="38" t="s">
        <v>231</v>
      </c>
      <c r="C41" s="39">
        <v>32038</v>
      </c>
      <c r="D41" s="162">
        <f t="shared" si="0"/>
        <v>414168.83999999997</v>
      </c>
      <c r="E41" s="254" t="str">
        <f>IF(COUNTIF($E$2:E40,"x")=0,IF(D41&gt;=$J$3,"x",),IF(D41&gt;=((COUNTIF($E$2:E40,"x")*Méthodologie!$H$53)+$J$3),"x",))</f>
        <v>x</v>
      </c>
    </row>
    <row r="42" spans="1:12" x14ac:dyDescent="0.25">
      <c r="A42" s="37">
        <v>2101150</v>
      </c>
      <c r="B42" s="38" t="s">
        <v>232</v>
      </c>
      <c r="C42" s="39">
        <v>52660.1</v>
      </c>
      <c r="D42" s="162">
        <f t="shared" si="0"/>
        <v>466828.93999999994</v>
      </c>
      <c r="E42" s="254">
        <f>IF(COUNTIF($E$2:E41,"x")=0,IF(D42&gt;=$J$3,"x",),IF(D42&gt;=((COUNTIF($E$2:E41,"x")*Méthodologie!$H$53)+$J$3),"x",))</f>
        <v>0</v>
      </c>
    </row>
    <row r="43" spans="1:12" x14ac:dyDescent="0.25">
      <c r="A43" s="37">
        <v>2101151</v>
      </c>
      <c r="B43" s="38" t="s">
        <v>233</v>
      </c>
      <c r="C43" s="39">
        <v>412.4</v>
      </c>
      <c r="D43" s="162">
        <f t="shared" si="0"/>
        <v>467241.33999999997</v>
      </c>
      <c r="E43" s="254">
        <f>IF(COUNTIF($E$2:E42,"x")=0,IF(D43&gt;=$J$3,"x",),IF(D43&gt;=((COUNTIF($E$2:E42,"x")*Méthodologie!$H$53)+$J$3),"x",))</f>
        <v>0</v>
      </c>
    </row>
    <row r="44" spans="1:12" x14ac:dyDescent="0.25">
      <c r="A44" s="37">
        <v>2101152</v>
      </c>
      <c r="B44" s="38" t="s">
        <v>234</v>
      </c>
      <c r="C44" s="39">
        <v>51716.44</v>
      </c>
      <c r="D44" s="162">
        <f t="shared" si="0"/>
        <v>518957.77999999997</v>
      </c>
      <c r="E44" s="254" t="str">
        <f>IF(COUNTIF($E$2:E43,"x")=0,IF(D44&gt;=$J$3,"x",),IF(D44&gt;=((COUNTIF($E$2:E43,"x")*Méthodologie!$H$53)+$J$3),"x",))</f>
        <v>x</v>
      </c>
    </row>
    <row r="45" spans="1:12" x14ac:dyDescent="0.25">
      <c r="A45" s="37">
        <v>2101155</v>
      </c>
      <c r="B45" s="38" t="s">
        <v>235</v>
      </c>
      <c r="C45" s="39">
        <v>250</v>
      </c>
      <c r="D45" s="162">
        <f t="shared" si="0"/>
        <v>519207.77999999997</v>
      </c>
      <c r="E45" s="254">
        <f>IF(COUNTIF($E$2:E44,"x")=0,IF(D45&gt;=$J$3,"x",),IF(D45&gt;=((COUNTIF($E$2:E44,"x")*Méthodologie!$H$53)+$J$3),"x",))</f>
        <v>0</v>
      </c>
    </row>
    <row r="46" spans="1:12" x14ac:dyDescent="0.25">
      <c r="A46" s="37">
        <v>2101156</v>
      </c>
      <c r="B46" s="38" t="s">
        <v>236</v>
      </c>
      <c r="C46" s="39">
        <v>79407.27</v>
      </c>
      <c r="D46" s="162">
        <f t="shared" si="0"/>
        <v>598615.04999999993</v>
      </c>
      <c r="E46" s="254">
        <f>IF(COUNTIF($E$2:E45,"x")=0,IF(D46&gt;=$J$3,"x",),IF(D46&gt;=((COUNTIF($E$2:E45,"x")*Méthodologie!$H$53)+$J$3),"x",))</f>
        <v>0</v>
      </c>
    </row>
    <row r="47" spans="1:12" x14ac:dyDescent="0.25">
      <c r="A47" s="37">
        <v>2101157</v>
      </c>
      <c r="B47" s="38" t="s">
        <v>237</v>
      </c>
      <c r="C47" s="39">
        <v>14250</v>
      </c>
      <c r="D47" s="162">
        <f t="shared" si="0"/>
        <v>612865.04999999993</v>
      </c>
      <c r="E47" s="254">
        <f>IF(COUNTIF($E$2:E46,"x")=0,IF(D47&gt;=$J$3,"x",),IF(D47&gt;=((COUNTIF($E$2:E46,"x")*Méthodologie!$H$53)+$J$3),"x",))</f>
        <v>0</v>
      </c>
    </row>
    <row r="48" spans="1:12" x14ac:dyDescent="0.25">
      <c r="A48" s="37">
        <v>2101158</v>
      </c>
      <c r="B48" s="38" t="s">
        <v>238</v>
      </c>
      <c r="C48" s="39">
        <v>1360</v>
      </c>
      <c r="D48" s="162">
        <f t="shared" si="0"/>
        <v>614225.04999999993</v>
      </c>
      <c r="E48" s="254">
        <f>IF(COUNTIF($E$2:E47,"x")=0,IF(D48&gt;=$J$3,"x",),IF(D48&gt;=((COUNTIF($E$2:E47,"x")*Méthodologie!$H$53)+$J$3),"x",))</f>
        <v>0</v>
      </c>
    </row>
    <row r="49" spans="1:5" x14ac:dyDescent="0.25">
      <c r="A49" s="37">
        <v>2101159</v>
      </c>
      <c r="B49" s="38" t="s">
        <v>239</v>
      </c>
      <c r="C49" s="39">
        <v>1360</v>
      </c>
      <c r="D49" s="162">
        <f t="shared" si="0"/>
        <v>615585.04999999993</v>
      </c>
      <c r="E49" s="254">
        <f>IF(COUNTIF($E$2:E48,"x")=0,IF(D49&gt;=$J$3,"x",),IF(D49&gt;=((COUNTIF($E$2:E48,"x")*Méthodologie!$H$53)+$J$3),"x",))</f>
        <v>0</v>
      </c>
    </row>
    <row r="50" spans="1:5" x14ac:dyDescent="0.25">
      <c r="A50" s="37">
        <v>2101160</v>
      </c>
      <c r="B50" s="38" t="s">
        <v>240</v>
      </c>
      <c r="C50" s="39">
        <v>1360</v>
      </c>
      <c r="D50" s="162">
        <f t="shared" si="0"/>
        <v>616945.04999999993</v>
      </c>
      <c r="E50" s="254">
        <f>IF(COUNTIF($E$2:E49,"x")=0,IF(D50&gt;=$J$3,"x",),IF(D50&gt;=((COUNTIF($E$2:E49,"x")*Méthodologie!$H$53)+$J$3),"x",))</f>
        <v>0</v>
      </c>
    </row>
    <row r="51" spans="1:5" x14ac:dyDescent="0.25">
      <c r="A51" s="37">
        <v>2101162</v>
      </c>
      <c r="B51" s="38" t="s">
        <v>241</v>
      </c>
      <c r="C51" s="39">
        <v>3500</v>
      </c>
      <c r="D51" s="162">
        <f t="shared" si="0"/>
        <v>620445.04999999993</v>
      </c>
      <c r="E51" s="254">
        <f>IF(COUNTIF($E$2:E50,"x")=0,IF(D51&gt;=$J$3,"x",),IF(D51&gt;=((COUNTIF($E$2:E50,"x")*Méthodologie!$H$53)+$J$3),"x",))</f>
        <v>0</v>
      </c>
    </row>
    <row r="52" spans="1:5" x14ac:dyDescent="0.25">
      <c r="A52" s="37">
        <v>2102001</v>
      </c>
      <c r="B52" s="38" t="s">
        <v>242</v>
      </c>
      <c r="C52" s="39">
        <v>900</v>
      </c>
      <c r="D52" s="162">
        <f t="shared" si="0"/>
        <v>621345.04999999993</v>
      </c>
      <c r="E52" s="254">
        <f>IF(COUNTIF($E$2:E51,"x")=0,IF(D52&gt;=$J$3,"x",),IF(D52&gt;=((COUNTIF($E$2:E51,"x")*Méthodologie!$H$53)+$J$3),"x",))</f>
        <v>0</v>
      </c>
    </row>
    <row r="53" spans="1:5" x14ac:dyDescent="0.25">
      <c r="A53" s="37">
        <v>2102002</v>
      </c>
      <c r="B53" s="38" t="s">
        <v>244</v>
      </c>
      <c r="C53" s="39">
        <v>200</v>
      </c>
      <c r="D53" s="162">
        <f t="shared" si="0"/>
        <v>621545.04999999993</v>
      </c>
      <c r="E53" s="254">
        <f>IF(COUNTIF($E$2:E52,"x")=0,IF(D53&gt;=$J$3,"x",),IF(D53&gt;=((COUNTIF($E$2:E52,"x")*Méthodologie!$H$53)+$J$3),"x",))</f>
        <v>0</v>
      </c>
    </row>
    <row r="54" spans="1:5" x14ac:dyDescent="0.25">
      <c r="A54" s="37">
        <v>2102013</v>
      </c>
      <c r="B54" s="38" t="s">
        <v>249</v>
      </c>
      <c r="C54" s="39">
        <v>2721.6</v>
      </c>
      <c r="D54" s="162">
        <f>IF(C54&lt;&gt;0,D53+C54,)</f>
        <v>624266.64999999991</v>
      </c>
      <c r="E54" s="254">
        <f>IF(COUNTIF($E$2:E53,"x")=0,IF(D54&gt;=$J$3,"x",),IF(D54&gt;=((COUNTIF($E$2:E53,"x")*Méthodologie!$H$53)+$J$3),"x",))</f>
        <v>0</v>
      </c>
    </row>
    <row r="55" spans="1:5" x14ac:dyDescent="0.25">
      <c r="A55" s="37">
        <v>2102014</v>
      </c>
      <c r="B55" s="38" t="s">
        <v>250</v>
      </c>
      <c r="C55" s="39">
        <v>2031.11</v>
      </c>
      <c r="D55" s="162">
        <f t="shared" ref="D55:D118" si="1">IF(C55&lt;&gt;0,D54+C55,)</f>
        <v>626297.75999999989</v>
      </c>
      <c r="E55" s="254">
        <f>IF(COUNTIF($E$2:E54,"x")=0,IF(D55&gt;=$J$3,"x",),IF(D55&gt;=((COUNTIF($E$2:E54,"x")*Méthodologie!$H$53)+$J$3),"x",))</f>
        <v>0</v>
      </c>
    </row>
    <row r="56" spans="1:5" x14ac:dyDescent="0.25">
      <c r="A56" s="37">
        <v>2102016</v>
      </c>
      <c r="B56" s="38" t="s">
        <v>251</v>
      </c>
      <c r="C56" s="39">
        <v>4000</v>
      </c>
      <c r="D56" s="162">
        <f t="shared" si="1"/>
        <v>630297.75999999989</v>
      </c>
      <c r="E56" s="254">
        <f>IF(COUNTIF($E$2:E55,"x")=0,IF(D56&gt;=$J$3,"x",),IF(D56&gt;=((COUNTIF($E$2:E55,"x")*Méthodologie!$H$53)+$J$3),"x",))</f>
        <v>0</v>
      </c>
    </row>
    <row r="57" spans="1:5" x14ac:dyDescent="0.25">
      <c r="A57" s="37">
        <v>2102017</v>
      </c>
      <c r="B57" s="38" t="s">
        <v>252</v>
      </c>
      <c r="C57" s="39">
        <v>5016.63</v>
      </c>
      <c r="D57" s="162">
        <f t="shared" si="1"/>
        <v>635314.3899999999</v>
      </c>
      <c r="E57" s="254">
        <f>IF(COUNTIF($E$2:E56,"x")=0,IF(D57&gt;=$J$3,"x",),IF(D57&gt;=((COUNTIF($E$2:E56,"x")*Méthodologie!$H$53)+$J$3),"x",))</f>
        <v>0</v>
      </c>
    </row>
    <row r="58" spans="1:5" x14ac:dyDescent="0.25">
      <c r="A58" s="37">
        <v>2102018</v>
      </c>
      <c r="B58" s="38" t="s">
        <v>253</v>
      </c>
      <c r="C58" s="39">
        <v>11036.4</v>
      </c>
      <c r="D58" s="162">
        <f t="shared" si="1"/>
        <v>646350.78999999992</v>
      </c>
      <c r="E58" s="254" t="str">
        <f>IF(COUNTIF($E$2:E57,"x")=0,IF(D58&gt;=$J$3,"x",),IF(D58&gt;=((COUNTIF($E$2:E57,"x")*Méthodologie!$H$53)+$J$3),"x",))</f>
        <v>x</v>
      </c>
    </row>
    <row r="59" spans="1:5" x14ac:dyDescent="0.25">
      <c r="A59" s="37">
        <v>2102022</v>
      </c>
      <c r="B59" s="38" t="s">
        <v>254</v>
      </c>
      <c r="C59" s="39">
        <v>4288</v>
      </c>
      <c r="D59" s="162">
        <f t="shared" si="1"/>
        <v>650638.78999999992</v>
      </c>
      <c r="E59" s="254">
        <f>IF(COUNTIF($E$2:E58,"x")=0,IF(D59&gt;=$J$3,"x",),IF(D59&gt;=((COUNTIF($E$2:E58,"x")*Méthodologie!$H$53)+$J$3),"x",))</f>
        <v>0</v>
      </c>
    </row>
    <row r="60" spans="1:5" x14ac:dyDescent="0.25">
      <c r="A60" s="37">
        <v>2102026</v>
      </c>
      <c r="B60" s="38" t="s">
        <v>255</v>
      </c>
      <c r="C60" s="39">
        <v>2866.36</v>
      </c>
      <c r="D60" s="162">
        <f t="shared" si="1"/>
        <v>653505.14999999991</v>
      </c>
      <c r="E60" s="254">
        <f>IF(COUNTIF($E$2:E59,"x")=0,IF(D60&gt;=$J$3,"x",),IF(D60&gt;=((COUNTIF($E$2:E59,"x")*Méthodologie!$H$53)+$J$3),"x",))</f>
        <v>0</v>
      </c>
    </row>
    <row r="61" spans="1:5" x14ac:dyDescent="0.25">
      <c r="A61" s="37">
        <v>2102038</v>
      </c>
      <c r="B61" s="38" t="s">
        <v>256</v>
      </c>
      <c r="C61" s="39">
        <v>122.99</v>
      </c>
      <c r="D61" s="162">
        <f t="shared" si="1"/>
        <v>653628.1399999999</v>
      </c>
      <c r="E61" s="254">
        <f>IF(COUNTIF($E$2:E60,"x")=0,IF(D61&gt;=$J$3,"x",),IF(D61&gt;=((COUNTIF($E$2:E60,"x")*Méthodologie!$H$53)+$J$3),"x",))</f>
        <v>0</v>
      </c>
    </row>
    <row r="62" spans="1:5" x14ac:dyDescent="0.25">
      <c r="A62" s="37">
        <v>2102063</v>
      </c>
      <c r="B62" s="38" t="s">
        <v>257</v>
      </c>
      <c r="C62" s="39">
        <v>770.85</v>
      </c>
      <c r="D62" s="162">
        <f t="shared" si="1"/>
        <v>654398.98999999987</v>
      </c>
      <c r="E62" s="254">
        <f>IF(COUNTIF($E$2:E61,"x")=0,IF(D62&gt;=$J$3,"x",),IF(D62&gt;=((COUNTIF($E$2:E61,"x")*Méthodologie!$H$53)+$J$3),"x",))</f>
        <v>0</v>
      </c>
    </row>
    <row r="63" spans="1:5" x14ac:dyDescent="0.25">
      <c r="A63" s="37">
        <v>2102064</v>
      </c>
      <c r="B63" s="38" t="s">
        <v>258</v>
      </c>
      <c r="C63" s="39">
        <v>961.65</v>
      </c>
      <c r="D63" s="162">
        <f t="shared" si="1"/>
        <v>655360.6399999999</v>
      </c>
      <c r="E63" s="254">
        <f>IF(COUNTIF($E$2:E62,"x")=0,IF(D63&gt;=$J$3,"x",),IF(D63&gt;=((COUNTIF($E$2:E62,"x")*Méthodologie!$H$53)+$J$3),"x",))</f>
        <v>0</v>
      </c>
    </row>
    <row r="64" spans="1:5" x14ac:dyDescent="0.25">
      <c r="A64" s="37">
        <v>2102077</v>
      </c>
      <c r="B64" s="38" t="s">
        <v>259</v>
      </c>
      <c r="C64" s="39">
        <v>249.4</v>
      </c>
      <c r="D64" s="162">
        <f t="shared" si="1"/>
        <v>655610.03999999992</v>
      </c>
      <c r="E64" s="254">
        <f>IF(COUNTIF($E$2:E63,"x")=0,IF(D64&gt;=$J$3,"x",),IF(D64&gt;=((COUNTIF($E$2:E63,"x")*Méthodologie!$H$53)+$J$3),"x",))</f>
        <v>0</v>
      </c>
    </row>
    <row r="65" spans="1:5" x14ac:dyDescent="0.25">
      <c r="A65" s="37">
        <v>2102078</v>
      </c>
      <c r="B65" s="38" t="s">
        <v>260</v>
      </c>
      <c r="C65" s="39">
        <v>8462.69</v>
      </c>
      <c r="D65" s="162">
        <f t="shared" si="1"/>
        <v>664072.72999999986</v>
      </c>
      <c r="E65" s="254">
        <f>IF(COUNTIF($E$2:E64,"x")=0,IF(D65&gt;=$J$3,"x",),IF(D65&gt;=((COUNTIF($E$2:E64,"x")*Méthodologie!$H$53)+$J$3),"x",))</f>
        <v>0</v>
      </c>
    </row>
    <row r="66" spans="1:5" x14ac:dyDescent="0.25">
      <c r="A66" s="37">
        <v>2102079</v>
      </c>
      <c r="B66" s="38" t="s">
        <v>261</v>
      </c>
      <c r="C66" s="39">
        <v>3747.18</v>
      </c>
      <c r="D66" s="162">
        <f t="shared" si="1"/>
        <v>667819.90999999992</v>
      </c>
      <c r="E66" s="254">
        <f>IF(COUNTIF($E$2:E65,"x")=0,IF(D66&gt;=$J$3,"x",),IF(D66&gt;=((COUNTIF($E$2:E65,"x")*Méthodologie!$H$53)+$J$3),"x",))</f>
        <v>0</v>
      </c>
    </row>
    <row r="67" spans="1:5" x14ac:dyDescent="0.25">
      <c r="A67" s="37">
        <v>2102081</v>
      </c>
      <c r="B67" s="38" t="s">
        <v>262</v>
      </c>
      <c r="C67" s="39">
        <v>467.36</v>
      </c>
      <c r="D67" s="162">
        <f t="shared" si="1"/>
        <v>668287.2699999999</v>
      </c>
      <c r="E67" s="254">
        <f>IF(COUNTIF($E$2:E66,"x")=0,IF(D67&gt;=$J$3,"x",),IF(D67&gt;=((COUNTIF($E$2:E66,"x")*Méthodologie!$H$53)+$J$3),"x",))</f>
        <v>0</v>
      </c>
    </row>
    <row r="68" spans="1:5" x14ac:dyDescent="0.25">
      <c r="A68" s="37">
        <v>2102082</v>
      </c>
      <c r="B68" s="38" t="s">
        <v>263</v>
      </c>
      <c r="C68" s="39">
        <v>1112.23</v>
      </c>
      <c r="D68" s="162">
        <f t="shared" si="1"/>
        <v>669399.49999999988</v>
      </c>
      <c r="E68" s="254">
        <f>IF(COUNTIF($E$2:E67,"x")=0,IF(D68&gt;=$J$3,"x",),IF(D68&gt;=((COUNTIF($E$2:E67,"x")*Méthodologie!$H$53)+$J$3),"x",))</f>
        <v>0</v>
      </c>
    </row>
    <row r="69" spans="1:5" x14ac:dyDescent="0.25">
      <c r="A69" s="37">
        <v>2102084</v>
      </c>
      <c r="B69" s="38" t="s">
        <v>264</v>
      </c>
      <c r="C69" s="39">
        <v>7500</v>
      </c>
      <c r="D69" s="162">
        <f t="shared" si="1"/>
        <v>676899.49999999988</v>
      </c>
      <c r="E69" s="254">
        <f>IF(COUNTIF($E$2:E68,"x")=0,IF(D69&gt;=$J$3,"x",),IF(D69&gt;=((COUNTIF($E$2:E68,"x")*Méthodologie!$H$53)+$J$3),"x",))</f>
        <v>0</v>
      </c>
    </row>
    <row r="70" spans="1:5" x14ac:dyDescent="0.25">
      <c r="A70" s="37">
        <v>2102087</v>
      </c>
      <c r="B70" s="38" t="s">
        <v>265</v>
      </c>
      <c r="C70" s="39">
        <v>55609.2</v>
      </c>
      <c r="D70" s="162">
        <f t="shared" si="1"/>
        <v>732508.69999999984</v>
      </c>
      <c r="E70" s="254">
        <f>IF(COUNTIF($E$2:E69,"x")=0,IF(D70&gt;=$J$3,"x",),IF(D70&gt;=((COUNTIF($E$2:E69,"x")*Méthodologie!$H$53)+$J$3),"x",))</f>
        <v>0</v>
      </c>
    </row>
    <row r="71" spans="1:5" x14ac:dyDescent="0.25">
      <c r="A71" s="37">
        <v>2102103</v>
      </c>
      <c r="B71" s="38" t="s">
        <v>266</v>
      </c>
      <c r="C71" s="39">
        <v>574.35</v>
      </c>
      <c r="D71" s="162">
        <f t="shared" si="1"/>
        <v>733083.04999999981</v>
      </c>
      <c r="E71" s="254">
        <f>IF(COUNTIF($E$2:E70,"x")=0,IF(D71&gt;=$J$3,"x",),IF(D71&gt;=((COUNTIF($E$2:E70,"x")*Méthodologie!$H$53)+$J$3),"x",))</f>
        <v>0</v>
      </c>
    </row>
    <row r="72" spans="1:5" x14ac:dyDescent="0.25">
      <c r="A72" s="37">
        <v>2102108</v>
      </c>
      <c r="B72" s="38" t="s">
        <v>267</v>
      </c>
      <c r="C72" s="39">
        <v>495.04</v>
      </c>
      <c r="D72" s="162">
        <f t="shared" si="1"/>
        <v>733578.08999999985</v>
      </c>
      <c r="E72" s="254">
        <f>IF(COUNTIF($E$2:E71,"x")=0,IF(D72&gt;=$J$3,"x",),IF(D72&gt;=((COUNTIF($E$2:E71,"x")*Méthodologie!$H$53)+$J$3),"x",))</f>
        <v>0</v>
      </c>
    </row>
    <row r="73" spans="1:5" x14ac:dyDescent="0.25">
      <c r="A73" s="37">
        <v>2102109</v>
      </c>
      <c r="B73" s="38" t="s">
        <v>268</v>
      </c>
      <c r="C73" s="39">
        <v>271.89999999999998</v>
      </c>
      <c r="D73" s="162">
        <f t="shared" si="1"/>
        <v>733849.98999999987</v>
      </c>
      <c r="E73" s="254">
        <f>IF(COUNTIF($E$2:E72,"x")=0,IF(D73&gt;=$J$3,"x",),IF(D73&gt;=((COUNTIF($E$2:E72,"x")*Méthodologie!$H$53)+$J$3),"x",))</f>
        <v>0</v>
      </c>
    </row>
    <row r="74" spans="1:5" x14ac:dyDescent="0.25">
      <c r="A74" s="37">
        <v>2102115</v>
      </c>
      <c r="B74" s="38" t="s">
        <v>269</v>
      </c>
      <c r="C74" s="39">
        <v>257.55</v>
      </c>
      <c r="D74" s="162">
        <f t="shared" si="1"/>
        <v>734107.53999999992</v>
      </c>
      <c r="E74" s="254">
        <f>IF(COUNTIF($E$2:E73,"x")=0,IF(D74&gt;=$J$3,"x",),IF(D74&gt;=((COUNTIF($E$2:E73,"x")*Méthodologie!$H$53)+$J$3),"x",))</f>
        <v>0</v>
      </c>
    </row>
    <row r="75" spans="1:5" x14ac:dyDescent="0.25">
      <c r="A75" s="37">
        <v>2102116</v>
      </c>
      <c r="B75" s="38" t="s">
        <v>270</v>
      </c>
      <c r="C75" s="39">
        <v>234.36</v>
      </c>
      <c r="D75" s="162">
        <f t="shared" si="1"/>
        <v>734341.89999999991</v>
      </c>
      <c r="E75" s="254">
        <f>IF(COUNTIF($E$2:E74,"x")=0,IF(D75&gt;=$J$3,"x",),IF(D75&gt;=((COUNTIF($E$2:E74,"x")*Méthodologie!$H$53)+$J$3),"x",))</f>
        <v>0</v>
      </c>
    </row>
    <row r="76" spans="1:5" x14ac:dyDescent="0.25">
      <c r="A76" s="37">
        <v>2102117</v>
      </c>
      <c r="B76" s="38" t="s">
        <v>271</v>
      </c>
      <c r="C76" s="39">
        <v>1255.8</v>
      </c>
      <c r="D76" s="162">
        <f t="shared" si="1"/>
        <v>735597.7</v>
      </c>
      <c r="E76" s="254">
        <f>IF(COUNTIF($E$2:E75,"x")=0,IF(D76&gt;=$J$3,"x",),IF(D76&gt;=((COUNTIF($E$2:E75,"x")*Méthodologie!$H$53)+$J$3),"x",))</f>
        <v>0</v>
      </c>
    </row>
    <row r="77" spans="1:5" x14ac:dyDescent="0.25">
      <c r="A77" s="37">
        <v>2102118</v>
      </c>
      <c r="B77" s="38" t="s">
        <v>272</v>
      </c>
      <c r="C77" s="39">
        <v>1466.11</v>
      </c>
      <c r="D77" s="162">
        <f t="shared" si="1"/>
        <v>737063.80999999994</v>
      </c>
      <c r="E77" s="254">
        <f>IF(COUNTIF($E$2:E76,"x")=0,IF(D77&gt;=$J$3,"x",),IF(D77&gt;=((COUNTIF($E$2:E76,"x")*Méthodologie!$H$53)+$J$3),"x",))</f>
        <v>0</v>
      </c>
    </row>
    <row r="78" spans="1:5" x14ac:dyDescent="0.25">
      <c r="A78" s="37">
        <v>2102119</v>
      </c>
      <c r="B78" s="38" t="s">
        <v>273</v>
      </c>
      <c r="C78" s="39">
        <v>5625</v>
      </c>
      <c r="D78" s="162">
        <f t="shared" si="1"/>
        <v>742688.80999999994</v>
      </c>
      <c r="E78" s="254">
        <f>IF(COUNTIF($E$2:E77,"x")=0,IF(D78&gt;=$J$3,"x",),IF(D78&gt;=((COUNTIF($E$2:E77,"x")*Méthodologie!$H$53)+$J$3),"x",))</f>
        <v>0</v>
      </c>
    </row>
    <row r="79" spans="1:5" x14ac:dyDescent="0.25">
      <c r="A79" s="37">
        <v>2102120</v>
      </c>
      <c r="B79" s="38" t="s">
        <v>274</v>
      </c>
      <c r="C79" s="39">
        <v>175</v>
      </c>
      <c r="D79" s="162">
        <f t="shared" si="1"/>
        <v>742863.80999999994</v>
      </c>
      <c r="E79" s="254">
        <f>IF(COUNTIF($E$2:E78,"x")=0,IF(D79&gt;=$J$3,"x",),IF(D79&gt;=((COUNTIF($E$2:E78,"x")*Méthodologie!$H$53)+$J$3),"x",))</f>
        <v>0</v>
      </c>
    </row>
    <row r="80" spans="1:5" x14ac:dyDescent="0.25">
      <c r="A80" s="37">
        <v>2102121</v>
      </c>
      <c r="B80" s="38" t="s">
        <v>275</v>
      </c>
      <c r="C80" s="39">
        <v>338.37</v>
      </c>
      <c r="D80" s="162">
        <f t="shared" si="1"/>
        <v>743202.17999999993</v>
      </c>
      <c r="E80" s="254">
        <f>IF(COUNTIF($E$2:E79,"x")=0,IF(D80&gt;=$J$3,"x",),IF(D80&gt;=((COUNTIF($E$2:E79,"x")*Méthodologie!$H$53)+$J$3),"x",))</f>
        <v>0</v>
      </c>
    </row>
    <row r="81" spans="1:12" x14ac:dyDescent="0.25">
      <c r="A81" s="37">
        <v>2102123</v>
      </c>
      <c r="B81" s="38" t="s">
        <v>276</v>
      </c>
      <c r="C81" s="39">
        <v>380.28</v>
      </c>
      <c r="D81" s="162">
        <f t="shared" si="1"/>
        <v>743582.46</v>
      </c>
      <c r="E81" s="254">
        <f>IF(COUNTIF($E$2:E80,"x")=0,IF(D81&gt;=$J$3,"x",),IF(D81&gt;=((COUNTIF($E$2:E80,"x")*Méthodologie!$H$53)+$J$3),"x",))</f>
        <v>0</v>
      </c>
    </row>
    <row r="82" spans="1:12" x14ac:dyDescent="0.25">
      <c r="A82" s="37">
        <v>2102124</v>
      </c>
      <c r="B82" s="38" t="s">
        <v>277</v>
      </c>
      <c r="C82" s="39">
        <v>536.36</v>
      </c>
      <c r="D82" s="162">
        <f t="shared" si="1"/>
        <v>744118.82</v>
      </c>
      <c r="E82" s="254">
        <f>IF(COUNTIF($E$2:E81,"x")=0,IF(D82&gt;=$J$3,"x",),IF(D82&gt;=((COUNTIF($E$2:E81,"x")*Méthodologie!$H$53)+$J$3),"x",))</f>
        <v>0</v>
      </c>
    </row>
    <row r="83" spans="1:12" x14ac:dyDescent="0.25">
      <c r="A83" s="37">
        <v>2102127</v>
      </c>
      <c r="B83" s="38" t="s">
        <v>278</v>
      </c>
      <c r="C83" s="39">
        <v>2000</v>
      </c>
      <c r="D83" s="162">
        <f t="shared" si="1"/>
        <v>746118.82</v>
      </c>
      <c r="E83" s="254">
        <f>IF(COUNTIF($E$2:E82,"x")=0,IF(D83&gt;=$J$3,"x",),IF(D83&gt;=((COUNTIF($E$2:E82,"x")*Méthodologie!$H$53)+$J$3),"x",))</f>
        <v>0</v>
      </c>
    </row>
    <row r="84" spans="1:12" x14ac:dyDescent="0.25">
      <c r="A84" s="37">
        <v>2102128</v>
      </c>
      <c r="B84" s="38" t="s">
        <v>279</v>
      </c>
      <c r="C84" s="39">
        <v>3418.64</v>
      </c>
      <c r="D84" s="162">
        <f t="shared" si="1"/>
        <v>749537.46</v>
      </c>
      <c r="E84" s="254">
        <f>IF(COUNTIF($E$2:E83,"x")=0,IF(D84&gt;=$J$3,"x",),IF(D84&gt;=((COUNTIF($E$2:E83,"x")*Méthodologie!$H$53)+$J$3),"x",))</f>
        <v>0</v>
      </c>
    </row>
    <row r="85" spans="1:12" x14ac:dyDescent="0.25">
      <c r="A85" s="37">
        <v>2102131</v>
      </c>
      <c r="B85" s="38" t="s">
        <v>280</v>
      </c>
      <c r="C85" s="39">
        <v>2577.63</v>
      </c>
      <c r="D85" s="162">
        <f t="shared" si="1"/>
        <v>752115.09</v>
      </c>
      <c r="E85" s="254">
        <f>IF(COUNTIF($E$2:E84,"x")=0,IF(D85&gt;=$J$3,"x",),IF(D85&gt;=((COUNTIF($E$2:E84,"x")*Méthodologie!$H$53)+$J$3),"x",))</f>
        <v>0</v>
      </c>
    </row>
    <row r="86" spans="1:12" x14ac:dyDescent="0.25">
      <c r="A86" s="37">
        <v>2102142</v>
      </c>
      <c r="B86" s="38" t="s">
        <v>281</v>
      </c>
      <c r="C86" s="39">
        <v>43000</v>
      </c>
      <c r="D86" s="162">
        <f t="shared" si="1"/>
        <v>795115.09</v>
      </c>
      <c r="E86" s="254" t="str">
        <f>IF(COUNTIF($E$2:E85,"x")=0,IF(D86&gt;=$J$3,"x",),IF(D86&gt;=((COUNTIF($E$2:E85,"x")*Méthodologie!$H$53)+$J$3),"x",))</f>
        <v>x</v>
      </c>
    </row>
    <row r="87" spans="1:12" x14ac:dyDescent="0.25">
      <c r="A87" s="37">
        <v>2103002</v>
      </c>
      <c r="B87" s="38" t="s">
        <v>282</v>
      </c>
      <c r="C87" s="39">
        <v>611.51</v>
      </c>
      <c r="D87" s="162">
        <f t="shared" si="1"/>
        <v>795726.6</v>
      </c>
      <c r="E87" s="254">
        <f>IF(COUNTIF($E$2:E86,"x")=0,IF(D87&gt;=$J$3,"x",),IF(D87&gt;=((COUNTIF($E$2:E86,"x")*Méthodologie!$H$53)+$J$3),"x",))</f>
        <v>0</v>
      </c>
    </row>
    <row r="88" spans="1:12" x14ac:dyDescent="0.25">
      <c r="A88" s="37">
        <v>2103009</v>
      </c>
      <c r="B88" s="38" t="s">
        <v>283</v>
      </c>
      <c r="C88" s="39">
        <v>9375</v>
      </c>
      <c r="D88" s="162">
        <f t="shared" si="1"/>
        <v>805101.6</v>
      </c>
      <c r="E88" s="254">
        <f>IF(COUNTIF($E$2:E87,"x")=0,IF(D88&gt;=$J$3,"x",),IF(D88&gt;=((COUNTIF($E$2:E87,"x")*Méthodologie!$H$53)+$J$3),"x",))</f>
        <v>0</v>
      </c>
    </row>
    <row r="89" spans="1:12" x14ac:dyDescent="0.25">
      <c r="A89" s="37">
        <v>2103010</v>
      </c>
      <c r="B89" s="38" t="s">
        <v>284</v>
      </c>
      <c r="C89" s="39">
        <v>4000</v>
      </c>
      <c r="D89" s="162">
        <f t="shared" si="1"/>
        <v>809101.6</v>
      </c>
      <c r="E89" s="254">
        <f>IF(COUNTIF($E$2:E88,"x")=0,IF(D89&gt;=$J$3,"x",),IF(D89&gt;=((COUNTIF($E$2:E88,"x")*Méthodologie!$H$53)+$J$3),"x",))</f>
        <v>0</v>
      </c>
    </row>
    <row r="90" spans="1:12" x14ac:dyDescent="0.25">
      <c r="A90" s="37">
        <v>2103011</v>
      </c>
      <c r="B90" s="38" t="s">
        <v>285</v>
      </c>
      <c r="C90" s="39">
        <v>297.74</v>
      </c>
      <c r="D90" s="162">
        <f t="shared" si="1"/>
        <v>809399.34</v>
      </c>
      <c r="E90" s="254">
        <f>IF(COUNTIF($E$2:E89,"x")=0,IF(D90&gt;=$J$3,"x",),IF(D90&gt;=((COUNTIF($E$2:E89,"x")*Méthodologie!$H$53)+$J$3),"x",))</f>
        <v>0</v>
      </c>
      <c r="H90" s="169"/>
    </row>
    <row r="91" spans="1:12" x14ac:dyDescent="0.25">
      <c r="A91" s="37">
        <v>2103018</v>
      </c>
      <c r="B91" s="38" t="s">
        <v>286</v>
      </c>
      <c r="C91" s="39">
        <v>495.04</v>
      </c>
      <c r="D91" s="162">
        <f t="shared" si="1"/>
        <v>809894.38</v>
      </c>
      <c r="E91" s="254">
        <f>IF(COUNTIF($E$2:E90,"x")=0,IF(D91&gt;=$J$3,"x",),IF(D91&gt;=((COUNTIF($E$2:E90,"x")*Méthodologie!$H$53)+$J$3),"x",))</f>
        <v>0</v>
      </c>
      <c r="H91" s="169"/>
      <c r="L91" s="170"/>
    </row>
    <row r="92" spans="1:12" x14ac:dyDescent="0.25">
      <c r="A92" s="37">
        <v>2103020</v>
      </c>
      <c r="B92" s="38" t="s">
        <v>287</v>
      </c>
      <c r="C92" s="39">
        <v>2155.62</v>
      </c>
      <c r="D92" s="162">
        <f t="shared" si="1"/>
        <v>812050</v>
      </c>
      <c r="E92" s="254">
        <f>IF(COUNTIF($E$2:E91,"x")=0,IF(D92&gt;=$J$3,"x",),IF(D92&gt;=((COUNTIF($E$2:E91,"x")*Méthodologie!$H$53)+$J$3),"x",))</f>
        <v>0</v>
      </c>
      <c r="L92" s="170"/>
    </row>
    <row r="93" spans="1:12" x14ac:dyDescent="0.25">
      <c r="A93" s="37">
        <v>2103021</v>
      </c>
      <c r="B93" s="38" t="s">
        <v>288</v>
      </c>
      <c r="C93" s="39">
        <v>56970.93</v>
      </c>
      <c r="D93" s="162">
        <f t="shared" si="1"/>
        <v>869020.93</v>
      </c>
      <c r="E93" s="254">
        <f>IF(COUNTIF($E$2:E92,"x")=0,IF(D93&gt;=$J$3,"x",),IF(D93&gt;=((COUNTIF($E$2:E92,"x")*Méthodologie!$H$53)+$J$3),"x",))</f>
        <v>0</v>
      </c>
      <c r="L93" s="170"/>
    </row>
    <row r="94" spans="1:12" x14ac:dyDescent="0.25">
      <c r="A94" s="37">
        <v>2103023</v>
      </c>
      <c r="B94" s="38" t="s">
        <v>289</v>
      </c>
      <c r="C94" s="39">
        <v>1260.77</v>
      </c>
      <c r="D94" s="162">
        <f t="shared" si="1"/>
        <v>870281.70000000007</v>
      </c>
      <c r="E94" s="254">
        <f>IF(COUNTIF($E$2:E93,"x")=0,IF(D94&gt;=$J$3,"x",),IF(D94&gt;=((COUNTIF($E$2:E93,"x")*Méthodologie!$H$53)+$J$3),"x",))</f>
        <v>0</v>
      </c>
      <c r="L94" s="170"/>
    </row>
    <row r="95" spans="1:12" x14ac:dyDescent="0.25">
      <c r="A95" s="37">
        <v>2103024</v>
      </c>
      <c r="B95" s="38" t="s">
        <v>290</v>
      </c>
      <c r="C95" s="39">
        <v>1217.47</v>
      </c>
      <c r="D95" s="162">
        <f t="shared" si="1"/>
        <v>871499.17</v>
      </c>
      <c r="E95" s="254">
        <f>IF(COUNTIF($E$2:E94,"x")=0,IF(D95&gt;=$J$3,"x",),IF(D95&gt;=((COUNTIF($E$2:E94,"x")*Méthodologie!$H$53)+$J$3),"x",))</f>
        <v>0</v>
      </c>
      <c r="L95" s="170"/>
    </row>
    <row r="96" spans="1:12" x14ac:dyDescent="0.25">
      <c r="A96" s="37">
        <v>2103029</v>
      </c>
      <c r="B96" s="38" t="s">
        <v>291</v>
      </c>
      <c r="C96" s="39">
        <v>175</v>
      </c>
      <c r="D96" s="162">
        <f t="shared" si="1"/>
        <v>871674.17</v>
      </c>
      <c r="E96" s="254">
        <f>IF(COUNTIF($E$2:E95,"x")=0,IF(D96&gt;=$J$3,"x",),IF(D96&gt;=((COUNTIF($E$2:E95,"x")*Méthodologie!$H$53)+$J$3),"x",))</f>
        <v>0</v>
      </c>
      <c r="L96" s="170"/>
    </row>
    <row r="97" spans="1:5" x14ac:dyDescent="0.25">
      <c r="A97" s="37">
        <v>2103030</v>
      </c>
      <c r="B97" s="38" t="s">
        <v>292</v>
      </c>
      <c r="C97" s="39">
        <v>58.06</v>
      </c>
      <c r="D97" s="162">
        <f t="shared" si="1"/>
        <v>871732.2300000001</v>
      </c>
      <c r="E97" s="254">
        <f>IF(COUNTIF($E$2:E96,"x")=0,IF(D97&gt;=$J$3,"x",),IF(D97&gt;=((COUNTIF($E$2:E96,"x")*Méthodologie!$H$53)+$J$3),"x",))</f>
        <v>0</v>
      </c>
    </row>
    <row r="98" spans="1:5" x14ac:dyDescent="0.25">
      <c r="A98" s="37">
        <v>2103055</v>
      </c>
      <c r="B98" s="38" t="s">
        <v>293</v>
      </c>
      <c r="C98" s="39">
        <v>2720</v>
      </c>
      <c r="D98" s="162">
        <f t="shared" si="1"/>
        <v>874452.2300000001</v>
      </c>
      <c r="E98" s="254">
        <f>IF(COUNTIF($E$2:E97,"x")=0,IF(D98&gt;=$J$3,"x",),IF(D98&gt;=((COUNTIF($E$2:E97,"x")*Méthodologie!$H$53)+$J$3),"x",))</f>
        <v>0</v>
      </c>
    </row>
    <row r="99" spans="1:5" x14ac:dyDescent="0.25">
      <c r="A99" s="37">
        <v>2103056</v>
      </c>
      <c r="B99" s="38" t="s">
        <v>294</v>
      </c>
      <c r="C99" s="39">
        <v>1488.39</v>
      </c>
      <c r="D99" s="162">
        <f t="shared" si="1"/>
        <v>875940.62000000011</v>
      </c>
      <c r="E99" s="254">
        <f>IF(COUNTIF($E$2:E98,"x")=0,IF(D99&gt;=$J$3,"x",),IF(D99&gt;=((COUNTIF($E$2:E98,"x")*Méthodologie!$H$53)+$J$3),"x",))</f>
        <v>0</v>
      </c>
    </row>
    <row r="100" spans="1:5" x14ac:dyDescent="0.25">
      <c r="A100" s="37">
        <v>2103057</v>
      </c>
      <c r="B100" s="38" t="s">
        <v>295</v>
      </c>
      <c r="C100" s="39">
        <v>2021.92</v>
      </c>
      <c r="D100" s="162">
        <f t="shared" si="1"/>
        <v>877962.54000000015</v>
      </c>
      <c r="E100" s="254">
        <f>IF(COUNTIF($E$2:E99,"x")=0,IF(D100&gt;=$J$3,"x",),IF(D100&gt;=((COUNTIF($E$2:E99,"x")*Méthodologie!$H$53)+$J$3),"x",))</f>
        <v>0</v>
      </c>
    </row>
    <row r="101" spans="1:5" x14ac:dyDescent="0.25">
      <c r="A101" s="37">
        <v>2103058</v>
      </c>
      <c r="B101" s="38" t="s">
        <v>296</v>
      </c>
      <c r="C101" s="39">
        <v>7500</v>
      </c>
      <c r="D101" s="162">
        <f t="shared" si="1"/>
        <v>885462.54000000015</v>
      </c>
      <c r="E101" s="254">
        <f>IF(COUNTIF($E$2:E100,"x")=0,IF(D101&gt;=$J$3,"x",),IF(D101&gt;=((COUNTIF($E$2:E100,"x")*Méthodologie!$H$53)+$J$3),"x",))</f>
        <v>0</v>
      </c>
    </row>
    <row r="102" spans="1:5" x14ac:dyDescent="0.25">
      <c r="A102" s="37">
        <v>2103059</v>
      </c>
      <c r="B102" s="38" t="s">
        <v>297</v>
      </c>
      <c r="C102" s="39">
        <v>236.92</v>
      </c>
      <c r="D102" s="162">
        <f t="shared" si="1"/>
        <v>885699.4600000002</v>
      </c>
      <c r="E102" s="254">
        <f>IF(COUNTIF($E$2:E101,"x")=0,IF(D102&gt;=$J$3,"x",),IF(D102&gt;=((COUNTIF($E$2:E101,"x")*Méthodologie!$H$53)+$J$3),"x",))</f>
        <v>0</v>
      </c>
    </row>
    <row r="103" spans="1:5" x14ac:dyDescent="0.25">
      <c r="A103" s="37">
        <v>2103060</v>
      </c>
      <c r="B103" s="38" t="s">
        <v>298</v>
      </c>
      <c r="C103" s="39">
        <v>3500</v>
      </c>
      <c r="D103" s="162">
        <f t="shared" si="1"/>
        <v>889199.4600000002</v>
      </c>
      <c r="E103" s="254">
        <f>IF(COUNTIF($E$2:E102,"x")=0,IF(D103&gt;=$J$3,"x",),IF(D103&gt;=((COUNTIF($E$2:E102,"x")*Méthodologie!$H$53)+$J$3),"x",))</f>
        <v>0</v>
      </c>
    </row>
    <row r="104" spans="1:5" x14ac:dyDescent="0.25">
      <c r="A104" s="37">
        <v>2103061</v>
      </c>
      <c r="B104" s="38" t="s">
        <v>299</v>
      </c>
      <c r="C104" s="39">
        <v>433.06</v>
      </c>
      <c r="D104" s="162">
        <f t="shared" si="1"/>
        <v>889632.52000000025</v>
      </c>
      <c r="E104" s="254">
        <f>IF(COUNTIF($E$2:E103,"x")=0,IF(D104&gt;=$J$3,"x",),IF(D104&gt;=((COUNTIF($E$2:E103,"x")*Méthodologie!$H$53)+$J$3),"x",))</f>
        <v>0</v>
      </c>
    </row>
    <row r="105" spans="1:5" x14ac:dyDescent="0.25">
      <c r="A105" s="37">
        <v>2103062</v>
      </c>
      <c r="B105" s="38" t="s">
        <v>300</v>
      </c>
      <c r="C105" s="39">
        <v>115.69</v>
      </c>
      <c r="D105" s="162">
        <f t="shared" si="1"/>
        <v>889748.2100000002</v>
      </c>
      <c r="E105" s="254">
        <f>IF(COUNTIF($E$2:E104,"x")=0,IF(D105&gt;=$J$3,"x",),IF(D105&gt;=((COUNTIF($E$2:E104,"x")*Méthodologie!$H$53)+$J$3),"x",))</f>
        <v>0</v>
      </c>
    </row>
    <row r="106" spans="1:5" x14ac:dyDescent="0.25">
      <c r="A106" s="37">
        <v>2103064</v>
      </c>
      <c r="B106" s="38" t="s">
        <v>301</v>
      </c>
      <c r="C106" s="39">
        <v>69.900000000000006</v>
      </c>
      <c r="D106" s="162">
        <f t="shared" si="1"/>
        <v>889818.11000000022</v>
      </c>
      <c r="E106" s="254">
        <f>IF(COUNTIF($E$2:E105,"x")=0,IF(D106&gt;=$J$3,"x",),IF(D106&gt;=((COUNTIF($E$2:E105,"x")*Méthodologie!$H$53)+$J$3),"x",))</f>
        <v>0</v>
      </c>
    </row>
    <row r="107" spans="1:5" x14ac:dyDescent="0.25">
      <c r="A107" s="37">
        <v>2103071</v>
      </c>
      <c r="B107" s="38" t="s">
        <v>302</v>
      </c>
      <c r="C107" s="39">
        <v>1232.97</v>
      </c>
      <c r="D107" s="162">
        <f t="shared" si="1"/>
        <v>891051.08000000019</v>
      </c>
      <c r="E107" s="254">
        <f>IF(COUNTIF($E$2:E106,"x")=0,IF(D107&gt;=$J$3,"x",),IF(D107&gt;=((COUNTIF($E$2:E106,"x")*Méthodologie!$H$53)+$J$3),"x",))</f>
        <v>0</v>
      </c>
    </row>
    <row r="108" spans="1:5" x14ac:dyDescent="0.25">
      <c r="A108" s="37">
        <v>2103090</v>
      </c>
      <c r="B108" s="38" t="s">
        <v>303</v>
      </c>
      <c r="C108" s="39">
        <v>99</v>
      </c>
      <c r="D108" s="162">
        <f t="shared" si="1"/>
        <v>891150.08000000019</v>
      </c>
      <c r="E108" s="254">
        <f>IF(COUNTIF($E$2:E107,"x")=0,IF(D108&gt;=$J$3,"x",),IF(D108&gt;=((COUNTIF($E$2:E107,"x")*Méthodologie!$H$53)+$J$3),"x",))</f>
        <v>0</v>
      </c>
    </row>
    <row r="109" spans="1:5" x14ac:dyDescent="0.25">
      <c r="A109" s="37">
        <v>2103093</v>
      </c>
      <c r="B109" s="38" t="s">
        <v>304</v>
      </c>
      <c r="C109" s="39">
        <v>413.22</v>
      </c>
      <c r="D109" s="162">
        <f t="shared" si="1"/>
        <v>891563.30000000016</v>
      </c>
      <c r="E109" s="254">
        <f>IF(COUNTIF($E$2:E108,"x")=0,IF(D109&gt;=$J$3,"x",),IF(D109&gt;=((COUNTIF($E$2:E108,"x")*Méthodologie!$H$53)+$J$3),"x",))</f>
        <v>0</v>
      </c>
    </row>
    <row r="110" spans="1:5" x14ac:dyDescent="0.25">
      <c r="A110" s="37">
        <v>2103110</v>
      </c>
      <c r="B110" s="38" t="s">
        <v>305</v>
      </c>
      <c r="C110" s="39">
        <v>465.64</v>
      </c>
      <c r="D110" s="162">
        <f t="shared" si="1"/>
        <v>892028.94000000018</v>
      </c>
      <c r="E110" s="254">
        <f>IF(COUNTIF($E$2:E109,"x")=0,IF(D110&gt;=$J$3,"x",),IF(D110&gt;=((COUNTIF($E$2:E109,"x")*Méthodologie!$H$53)+$J$3),"x",))</f>
        <v>0</v>
      </c>
    </row>
    <row r="111" spans="1:5" x14ac:dyDescent="0.25">
      <c r="A111" s="37">
        <v>2103111</v>
      </c>
      <c r="B111" s="38" t="s">
        <v>306</v>
      </c>
      <c r="C111" s="39">
        <v>1567.52</v>
      </c>
      <c r="D111" s="162">
        <f t="shared" si="1"/>
        <v>893596.4600000002</v>
      </c>
      <c r="E111" s="254">
        <f>IF(COUNTIF($E$2:E110,"x")=0,IF(D111&gt;=$J$3,"x",),IF(D111&gt;=((COUNTIF($E$2:E110,"x")*Méthodologie!$H$53)+$J$3),"x",))</f>
        <v>0</v>
      </c>
    </row>
    <row r="112" spans="1:5" x14ac:dyDescent="0.25">
      <c r="A112" s="37">
        <v>2103116</v>
      </c>
      <c r="B112" s="38" t="s">
        <v>307</v>
      </c>
      <c r="C112" s="39">
        <v>271.89999999999998</v>
      </c>
      <c r="D112" s="162">
        <f t="shared" si="1"/>
        <v>893868.36000000022</v>
      </c>
      <c r="E112" s="254">
        <f>IF(COUNTIF($E$2:E111,"x")=0,IF(D112&gt;=$J$3,"x",),IF(D112&gt;=((COUNTIF($E$2:E111,"x")*Méthodologie!$H$53)+$J$3),"x",))</f>
        <v>0</v>
      </c>
    </row>
    <row r="113" spans="1:9" x14ac:dyDescent="0.25">
      <c r="A113" s="37">
        <v>2103118</v>
      </c>
      <c r="B113" s="38" t="s">
        <v>308</v>
      </c>
      <c r="C113" s="39">
        <v>751.95</v>
      </c>
      <c r="D113" s="162">
        <f t="shared" si="1"/>
        <v>894620.31000000017</v>
      </c>
      <c r="E113" s="254">
        <f>IF(COUNTIF($E$2:E112,"x")=0,IF(D113&gt;=$J$3,"x",),IF(D113&gt;=((COUNTIF($E$2:E112,"x")*Méthodologie!$H$53)+$J$3),"x",))</f>
        <v>0</v>
      </c>
    </row>
    <row r="114" spans="1:9" x14ac:dyDescent="0.25">
      <c r="A114" s="37">
        <v>2103126</v>
      </c>
      <c r="B114" s="38" t="s">
        <v>309</v>
      </c>
      <c r="C114" s="39">
        <v>172.18</v>
      </c>
      <c r="D114" s="162">
        <f t="shared" si="1"/>
        <v>894792.49000000022</v>
      </c>
      <c r="E114" s="254">
        <f>IF(COUNTIF($E$2:E113,"x")=0,IF(D114&gt;=$J$3,"x",),IF(D114&gt;=((COUNTIF($E$2:E113,"x")*Méthodologie!$H$53)+$J$3),"x",))</f>
        <v>0</v>
      </c>
    </row>
    <row r="115" spans="1:9" x14ac:dyDescent="0.25">
      <c r="A115" s="37">
        <v>2103151</v>
      </c>
      <c r="B115" s="38" t="s">
        <v>310</v>
      </c>
      <c r="C115" s="39">
        <v>9375</v>
      </c>
      <c r="D115" s="162">
        <f t="shared" si="1"/>
        <v>904167.49000000022</v>
      </c>
      <c r="E115" s="254" t="str">
        <f>IF(COUNTIF($E$2:E114,"x")=0,IF(D115&gt;=$J$3,"x",),IF(D115&gt;=((COUNTIF($E$2:E114,"x")*Méthodologie!$H$53)+$J$3),"x",))</f>
        <v>x</v>
      </c>
    </row>
    <row r="116" spans="1:9" x14ac:dyDescent="0.25">
      <c r="A116" s="37">
        <v>2103177</v>
      </c>
      <c r="B116" s="38" t="s">
        <v>311</v>
      </c>
      <c r="C116" s="39">
        <v>550.76</v>
      </c>
      <c r="D116" s="162">
        <f t="shared" si="1"/>
        <v>904718.25000000023</v>
      </c>
      <c r="E116" s="254">
        <f>IF(COUNTIF($E$2:E115,"x")=0,IF(D116&gt;=$J$3,"x",),IF(D116&gt;=((COUNTIF($E$2:E115,"x")*Méthodologie!$H$53)+$J$3),"x",))</f>
        <v>0</v>
      </c>
    </row>
    <row r="117" spans="1:9" x14ac:dyDescent="0.25">
      <c r="A117" s="37">
        <v>2103178</v>
      </c>
      <c r="B117" s="38" t="s">
        <v>312</v>
      </c>
      <c r="C117" s="39">
        <v>200.33</v>
      </c>
      <c r="D117" s="162">
        <f t="shared" si="1"/>
        <v>904918.58000000019</v>
      </c>
      <c r="E117" s="254">
        <f>IF(COUNTIF($E$2:E116,"x")=0,IF(D117&gt;=$J$3,"x",),IF(D117&gt;=((COUNTIF($E$2:E116,"x")*Méthodologie!$H$53)+$J$3),"x",))</f>
        <v>0</v>
      </c>
    </row>
    <row r="118" spans="1:9" x14ac:dyDescent="0.25">
      <c r="A118" s="37">
        <v>2103179</v>
      </c>
      <c r="B118" s="38" t="s">
        <v>313</v>
      </c>
      <c r="C118" s="39">
        <v>37413.75</v>
      </c>
      <c r="D118" s="162">
        <f t="shared" si="1"/>
        <v>942332.33000000019</v>
      </c>
      <c r="E118" s="254">
        <f>IF(COUNTIF($E$2:E117,"x")=0,IF(D118&gt;=$J$3,"x",),IF(D118&gt;=((COUNTIF($E$2:E117,"x")*Méthodologie!$H$53)+$J$3),"x",))</f>
        <v>0</v>
      </c>
    </row>
    <row r="119" spans="1:9" x14ac:dyDescent="0.25">
      <c r="A119" s="37">
        <v>2103180</v>
      </c>
      <c r="B119" s="38" t="s">
        <v>314</v>
      </c>
      <c r="C119" s="39">
        <v>180</v>
      </c>
      <c r="D119" s="162">
        <f t="shared" ref="D119:D182" si="2">IF(C119&lt;&gt;0,D118+C119,)</f>
        <v>942512.33000000019</v>
      </c>
      <c r="E119" s="254">
        <f>IF(COUNTIF($E$2:E118,"x")=0,IF(D119&gt;=$J$3,"x",),IF(D119&gt;=((COUNTIF($E$2:E118,"x")*Méthodologie!$H$53)+$J$3),"x",))</f>
        <v>0</v>
      </c>
    </row>
    <row r="120" spans="1:9" x14ac:dyDescent="0.25">
      <c r="A120" s="37">
        <v>2103181</v>
      </c>
      <c r="B120" s="38" t="s">
        <v>315</v>
      </c>
      <c r="C120" s="39">
        <v>5625</v>
      </c>
      <c r="D120" s="162">
        <f t="shared" si="2"/>
        <v>948137.33000000019</v>
      </c>
      <c r="E120" s="254">
        <f>IF(COUNTIF($E$2:E119,"x")=0,IF(D120&gt;=$J$3,"x",),IF(D120&gt;=((COUNTIF($E$2:E119,"x")*Méthodologie!$H$53)+$J$3),"x",))</f>
        <v>0</v>
      </c>
    </row>
    <row r="121" spans="1:9" x14ac:dyDescent="0.25">
      <c r="A121" s="37">
        <v>2103182</v>
      </c>
      <c r="B121" s="38" t="s">
        <v>316</v>
      </c>
      <c r="C121" s="39">
        <v>782.5</v>
      </c>
      <c r="D121" s="162">
        <f t="shared" si="2"/>
        <v>948919.83000000019</v>
      </c>
      <c r="E121" s="254">
        <f>IF(COUNTIF($E$2:E120,"x")=0,IF(D121&gt;=$J$3,"x",),IF(D121&gt;=((COUNTIF($E$2:E120,"x")*Méthodologie!$H$53)+$J$3),"x",))</f>
        <v>0</v>
      </c>
    </row>
    <row r="122" spans="1:9" x14ac:dyDescent="0.25">
      <c r="A122" s="37">
        <v>2104001</v>
      </c>
      <c r="B122" s="38" t="s">
        <v>317</v>
      </c>
      <c r="C122" s="39">
        <v>202.74</v>
      </c>
      <c r="D122" s="162">
        <f t="shared" si="2"/>
        <v>949122.57000000018</v>
      </c>
      <c r="E122" s="254">
        <f>IF(COUNTIF($E$2:E121,"x")=0,IF(D122&gt;=$J$3,"x",),IF(D122&gt;=((COUNTIF($E$2:E121,"x")*Méthodologie!$H$53)+$J$3),"x",))</f>
        <v>0</v>
      </c>
    </row>
    <row r="123" spans="1:9" x14ac:dyDescent="0.25">
      <c r="A123" s="37">
        <v>2104004</v>
      </c>
      <c r="B123" s="38" t="s">
        <v>318</v>
      </c>
      <c r="C123" s="39">
        <v>650</v>
      </c>
      <c r="D123" s="162">
        <f t="shared" si="2"/>
        <v>949772.57000000018</v>
      </c>
      <c r="E123" s="254">
        <f>IF(COUNTIF($E$2:E122,"x")=0,IF(D123&gt;=$J$3,"x",),IF(D123&gt;=((COUNTIF($E$2:E122,"x")*Méthodologie!$H$53)+$J$3),"x",))</f>
        <v>0</v>
      </c>
    </row>
    <row r="124" spans="1:9" x14ac:dyDescent="0.25">
      <c r="A124" s="37">
        <v>2104006</v>
      </c>
      <c r="B124" s="38" t="s">
        <v>319</v>
      </c>
      <c r="C124" s="39">
        <v>4000</v>
      </c>
      <c r="D124" s="162">
        <f t="shared" si="2"/>
        <v>953772.57000000018</v>
      </c>
      <c r="E124" s="254">
        <f>IF(COUNTIF($E$2:E123,"x")=0,IF(D124&gt;=$J$3,"x",),IF(D124&gt;=((COUNTIF($E$2:E123,"x")*Méthodologie!$H$53)+$J$3),"x",))</f>
        <v>0</v>
      </c>
      <c r="I124" s="171"/>
    </row>
    <row r="125" spans="1:9" x14ac:dyDescent="0.25">
      <c r="A125" s="37">
        <v>2104014</v>
      </c>
      <c r="B125" s="38" t="s">
        <v>320</v>
      </c>
      <c r="C125" s="39">
        <v>1055.53</v>
      </c>
      <c r="D125" s="162">
        <f t="shared" si="2"/>
        <v>954828.10000000021</v>
      </c>
      <c r="E125" s="254">
        <f>IF(COUNTIF($E$2:E124,"x")=0,IF(D125&gt;=$J$3,"x",),IF(D125&gt;=((COUNTIF($E$2:E124,"x")*Méthodologie!$H$53)+$J$3),"x",))</f>
        <v>0</v>
      </c>
      <c r="I125" s="171"/>
    </row>
    <row r="126" spans="1:9" x14ac:dyDescent="0.25">
      <c r="A126" s="37">
        <v>2104018</v>
      </c>
      <c r="B126" s="38" t="s">
        <v>321</v>
      </c>
      <c r="C126" s="39">
        <v>175</v>
      </c>
      <c r="D126" s="162">
        <f t="shared" si="2"/>
        <v>955003.10000000021</v>
      </c>
      <c r="E126" s="254">
        <f>IF(COUNTIF($E$2:E125,"x")=0,IF(D126&gt;=$J$3,"x",),IF(D126&gt;=((COUNTIF($E$2:E125,"x")*Méthodologie!$H$53)+$J$3),"x",))</f>
        <v>0</v>
      </c>
      <c r="I126" s="171"/>
    </row>
    <row r="127" spans="1:9" x14ac:dyDescent="0.25">
      <c r="A127" s="37">
        <v>2104021</v>
      </c>
      <c r="B127" s="38" t="s">
        <v>322</v>
      </c>
      <c r="C127" s="39">
        <v>5100</v>
      </c>
      <c r="D127" s="162">
        <f t="shared" si="2"/>
        <v>960103.10000000021</v>
      </c>
      <c r="E127" s="254">
        <f>IF(COUNTIF($E$2:E126,"x")=0,IF(D127&gt;=$J$3,"x",),IF(D127&gt;=((COUNTIF($E$2:E126,"x")*Méthodologie!$H$53)+$J$3),"x",))</f>
        <v>0</v>
      </c>
      <c r="I127" s="171"/>
    </row>
    <row r="128" spans="1:9" x14ac:dyDescent="0.25">
      <c r="A128" s="37">
        <v>2104023</v>
      </c>
      <c r="B128" s="38" t="s">
        <v>323</v>
      </c>
      <c r="C128" s="39">
        <v>10.9</v>
      </c>
      <c r="D128" s="162">
        <f t="shared" si="2"/>
        <v>960114.00000000023</v>
      </c>
      <c r="E128" s="254">
        <f>IF(COUNTIF($E$2:E127,"x")=0,IF(D128&gt;=$J$3,"x",),IF(D128&gt;=((COUNTIF($E$2:E127,"x")*Méthodologie!$H$53)+$J$3),"x",))</f>
        <v>0</v>
      </c>
      <c r="I128" s="171"/>
    </row>
    <row r="129" spans="1:9" x14ac:dyDescent="0.25">
      <c r="A129" s="37">
        <v>2104024</v>
      </c>
      <c r="B129" s="38" t="s">
        <v>324</v>
      </c>
      <c r="C129" s="39">
        <v>58.06</v>
      </c>
      <c r="D129" s="162">
        <f t="shared" si="2"/>
        <v>960172.06000000029</v>
      </c>
      <c r="E129" s="254">
        <f>IF(COUNTIF($E$2:E128,"x")=0,IF(D129&gt;=$J$3,"x",),IF(D129&gt;=((COUNTIF($E$2:E128,"x")*Méthodologie!$H$53)+$J$3),"x",))</f>
        <v>0</v>
      </c>
      <c r="I129" s="171"/>
    </row>
    <row r="130" spans="1:9" x14ac:dyDescent="0.25">
      <c r="A130" s="37">
        <v>2104027</v>
      </c>
      <c r="B130" s="38" t="s">
        <v>325</v>
      </c>
      <c r="C130" s="39">
        <v>75000</v>
      </c>
      <c r="D130" s="162">
        <f t="shared" si="2"/>
        <v>1035172.0600000003</v>
      </c>
      <c r="E130" s="254" t="str">
        <f>IF(COUNTIF($E$2:E129,"x")=0,IF(D130&gt;=$J$3,"x",),IF(D130&gt;=((COUNTIF($E$2:E129,"x")*Méthodologie!$H$53)+$J$3),"x",))</f>
        <v>x</v>
      </c>
      <c r="I130" s="171"/>
    </row>
    <row r="131" spans="1:9" x14ac:dyDescent="0.25">
      <c r="A131" s="37">
        <v>2104029</v>
      </c>
      <c r="B131" s="38" t="s">
        <v>326</v>
      </c>
      <c r="C131" s="39">
        <v>879.34</v>
      </c>
      <c r="D131" s="162">
        <f t="shared" si="2"/>
        <v>1036051.4000000003</v>
      </c>
      <c r="E131" s="254">
        <f>IF(COUNTIF($E$2:E130,"x")=0,IF(D131&gt;=$J$3,"x",),IF(D131&gt;=((COUNTIF($E$2:E130,"x")*Méthodologie!$H$53)+$J$3),"x",))</f>
        <v>0</v>
      </c>
      <c r="I131" s="171"/>
    </row>
    <row r="132" spans="1:9" x14ac:dyDescent="0.25">
      <c r="A132" s="37">
        <v>2104032</v>
      </c>
      <c r="B132" s="38" t="s">
        <v>327</v>
      </c>
      <c r="C132" s="39">
        <v>59.22</v>
      </c>
      <c r="D132" s="162">
        <f t="shared" si="2"/>
        <v>1036110.6200000002</v>
      </c>
      <c r="E132" s="254">
        <f>IF(COUNTIF($E$2:E131,"x")=0,IF(D132&gt;=$J$3,"x",),IF(D132&gt;=((COUNTIF($E$2:E131,"x")*Méthodologie!$H$53)+$J$3),"x",))</f>
        <v>0</v>
      </c>
      <c r="I132" s="171"/>
    </row>
    <row r="133" spans="1:9" x14ac:dyDescent="0.25">
      <c r="A133" s="37">
        <v>2104033</v>
      </c>
      <c r="B133" s="38" t="s">
        <v>328</v>
      </c>
      <c r="C133" s="39">
        <v>953.7</v>
      </c>
      <c r="D133" s="162">
        <f t="shared" si="2"/>
        <v>1037064.3200000002</v>
      </c>
      <c r="E133" s="254">
        <f>IF(COUNTIF($E$2:E132,"x")=0,IF(D133&gt;=$J$3,"x",),IF(D133&gt;=((COUNTIF($E$2:E132,"x")*Méthodologie!$H$53)+$J$3),"x",))</f>
        <v>0</v>
      </c>
      <c r="I133" s="171"/>
    </row>
    <row r="134" spans="1:9" x14ac:dyDescent="0.25">
      <c r="A134" s="37">
        <v>2104035</v>
      </c>
      <c r="B134" s="38" t="s">
        <v>329</v>
      </c>
      <c r="C134" s="39">
        <v>551.71</v>
      </c>
      <c r="D134" s="162">
        <f t="shared" si="2"/>
        <v>1037616.0300000001</v>
      </c>
      <c r="E134" s="254">
        <f>IF(COUNTIF($E$2:E133,"x")=0,IF(D134&gt;=$J$3,"x",),IF(D134&gt;=((COUNTIF($E$2:E133,"x")*Méthodologie!$H$53)+$J$3),"x",))</f>
        <v>0</v>
      </c>
      <c r="I134" s="171"/>
    </row>
    <row r="135" spans="1:9" x14ac:dyDescent="0.25">
      <c r="A135" s="37">
        <v>2104036</v>
      </c>
      <c r="B135" s="38" t="s">
        <v>330</v>
      </c>
      <c r="C135" s="39">
        <v>1034.51</v>
      </c>
      <c r="D135" s="162">
        <f t="shared" si="2"/>
        <v>1038650.5400000002</v>
      </c>
      <c r="E135" s="254">
        <f>IF(COUNTIF($E$2:E134,"x")=0,IF(D135&gt;=$J$3,"x",),IF(D135&gt;=((COUNTIF($E$2:E134,"x")*Méthodologie!$H$53)+$J$3),"x",))</f>
        <v>0</v>
      </c>
      <c r="I135" s="171"/>
    </row>
    <row r="136" spans="1:9" x14ac:dyDescent="0.25">
      <c r="A136" s="37">
        <v>2104037</v>
      </c>
      <c r="B136" s="38" t="s">
        <v>331</v>
      </c>
      <c r="C136" s="39">
        <v>129.02000000000001</v>
      </c>
      <c r="D136" s="162">
        <f t="shared" si="2"/>
        <v>1038779.5600000002</v>
      </c>
      <c r="E136" s="254">
        <f>IF(COUNTIF($E$2:E135,"x")=0,IF(D136&gt;=$J$3,"x",),IF(D136&gt;=((COUNTIF($E$2:E135,"x")*Méthodologie!$H$53)+$J$3),"x",))</f>
        <v>0</v>
      </c>
      <c r="I136" s="171"/>
    </row>
    <row r="137" spans="1:9" x14ac:dyDescent="0.25">
      <c r="A137" s="37">
        <v>2104038</v>
      </c>
      <c r="B137" s="38" t="s">
        <v>332</v>
      </c>
      <c r="C137" s="39">
        <v>206.28</v>
      </c>
      <c r="D137" s="162">
        <f t="shared" si="2"/>
        <v>1038985.8400000002</v>
      </c>
      <c r="E137" s="254">
        <f>IF(COUNTIF($E$2:E136,"x")=0,IF(D137&gt;=$J$3,"x",),IF(D137&gt;=((COUNTIF($E$2:E136,"x")*Méthodologie!$H$53)+$J$3),"x",))</f>
        <v>0</v>
      </c>
      <c r="I137" s="171"/>
    </row>
    <row r="138" spans="1:9" x14ac:dyDescent="0.25">
      <c r="A138" s="37">
        <v>2104039</v>
      </c>
      <c r="B138" s="38" t="s">
        <v>333</v>
      </c>
      <c r="C138" s="39">
        <v>5625</v>
      </c>
      <c r="D138" s="162">
        <f t="shared" si="2"/>
        <v>1044610.8400000002</v>
      </c>
      <c r="E138" s="254">
        <f>IF(COUNTIF($E$2:E137,"x")=0,IF(D138&gt;=$J$3,"x",),IF(D138&gt;=((COUNTIF($E$2:E137,"x")*Méthodologie!$H$53)+$J$3),"x",))</f>
        <v>0</v>
      </c>
      <c r="I138" s="171"/>
    </row>
    <row r="139" spans="1:9" x14ac:dyDescent="0.25">
      <c r="A139" s="37">
        <v>2104040</v>
      </c>
      <c r="B139" s="38" t="s">
        <v>334</v>
      </c>
      <c r="C139" s="39">
        <v>538.61</v>
      </c>
      <c r="D139" s="162">
        <f t="shared" si="2"/>
        <v>1045149.4500000002</v>
      </c>
      <c r="E139" s="254">
        <f>IF(COUNTIF($E$2:E138,"x")=0,IF(D139&gt;=$J$3,"x",),IF(D139&gt;=((COUNTIF($E$2:E138,"x")*Méthodologie!$H$53)+$J$3),"x",))</f>
        <v>0</v>
      </c>
      <c r="I139" s="171"/>
    </row>
    <row r="140" spans="1:9" x14ac:dyDescent="0.25">
      <c r="A140" s="37">
        <v>2104041</v>
      </c>
      <c r="B140" s="38" t="s">
        <v>335</v>
      </c>
      <c r="C140" s="39">
        <v>271.89999999999998</v>
      </c>
      <c r="D140" s="162">
        <f t="shared" si="2"/>
        <v>1045421.3500000002</v>
      </c>
      <c r="E140" s="254">
        <f>IF(COUNTIF($E$2:E139,"x")=0,IF(D140&gt;=$J$3,"x",),IF(D140&gt;=((COUNTIF($E$2:E139,"x")*Méthodologie!$H$53)+$J$3),"x",))</f>
        <v>0</v>
      </c>
      <c r="I140" s="171"/>
    </row>
    <row r="141" spans="1:9" x14ac:dyDescent="0.25">
      <c r="A141" s="37">
        <v>2104048</v>
      </c>
      <c r="B141" s="38" t="s">
        <v>336</v>
      </c>
      <c r="C141" s="39">
        <v>115.67</v>
      </c>
      <c r="D141" s="162">
        <f t="shared" si="2"/>
        <v>1045537.0200000003</v>
      </c>
      <c r="E141" s="254">
        <f>IF(COUNTIF($E$2:E140,"x")=0,IF(D141&gt;=$J$3,"x",),IF(D141&gt;=((COUNTIF($E$2:E140,"x")*Méthodologie!$H$53)+$J$3),"x",))</f>
        <v>0</v>
      </c>
      <c r="I141" s="171"/>
    </row>
    <row r="142" spans="1:9" x14ac:dyDescent="0.25">
      <c r="A142" s="37">
        <v>2104065</v>
      </c>
      <c r="B142" s="38" t="s">
        <v>337</v>
      </c>
      <c r="C142" s="39">
        <v>10000</v>
      </c>
      <c r="D142" s="162">
        <f t="shared" si="2"/>
        <v>1055537.0200000003</v>
      </c>
      <c r="E142" s="254">
        <f>IF(COUNTIF($E$2:E141,"x")=0,IF(D142&gt;=$J$3,"x",),IF(D142&gt;=((COUNTIF($E$2:E141,"x")*Méthodologie!$H$53)+$J$3),"x",))</f>
        <v>0</v>
      </c>
      <c r="I142" s="171"/>
    </row>
    <row r="143" spans="1:9" x14ac:dyDescent="0.25">
      <c r="A143" s="37">
        <v>2104069</v>
      </c>
      <c r="B143" s="38" t="s">
        <v>338</v>
      </c>
      <c r="C143" s="39">
        <v>2031.11</v>
      </c>
      <c r="D143" s="162">
        <f t="shared" si="2"/>
        <v>1057568.1300000004</v>
      </c>
      <c r="E143" s="254">
        <f>IF(COUNTIF($E$2:E142,"x")=0,IF(D143&gt;=$J$3,"x",),IF(D143&gt;=((COUNTIF($E$2:E142,"x")*Méthodologie!$H$53)+$J$3),"x",))</f>
        <v>0</v>
      </c>
      <c r="I143" s="172"/>
    </row>
    <row r="144" spans="1:9" x14ac:dyDescent="0.25">
      <c r="A144" s="37">
        <v>2104071</v>
      </c>
      <c r="B144" s="38" t="s">
        <v>339</v>
      </c>
      <c r="C144" s="39">
        <v>200.26</v>
      </c>
      <c r="D144" s="162">
        <f t="shared" si="2"/>
        <v>1057768.3900000004</v>
      </c>
      <c r="E144" s="254">
        <f>IF(COUNTIF($E$2:E143,"x")=0,IF(D144&gt;=$J$3,"x",),IF(D144&gt;=((COUNTIF($E$2:E143,"x")*Méthodologie!$H$53)+$J$3),"x",))</f>
        <v>0</v>
      </c>
    </row>
    <row r="145" spans="1:5" x14ac:dyDescent="0.25">
      <c r="A145" s="37">
        <v>2104074</v>
      </c>
      <c r="B145" s="38" t="s">
        <v>340</v>
      </c>
      <c r="C145" s="39">
        <v>27677.51</v>
      </c>
      <c r="D145" s="162">
        <f t="shared" si="2"/>
        <v>1085445.9000000004</v>
      </c>
      <c r="E145" s="254">
        <f>IF(COUNTIF($E$2:E144,"x")=0,IF(D145&gt;=$J$3,"x",),IF(D145&gt;=((COUNTIF($E$2:E144,"x")*Méthodologie!$H$53)+$J$3),"x",))</f>
        <v>0</v>
      </c>
    </row>
    <row r="146" spans="1:5" x14ac:dyDescent="0.25">
      <c r="A146" s="37">
        <v>2104077</v>
      </c>
      <c r="B146" s="38" t="s">
        <v>341</v>
      </c>
      <c r="C146" s="39">
        <v>8576</v>
      </c>
      <c r="D146" s="162">
        <f t="shared" si="2"/>
        <v>1094021.9000000004</v>
      </c>
      <c r="E146" s="254">
        <f>IF(COUNTIF($E$2:E145,"x")=0,IF(D146&gt;=$J$3,"x",),IF(D146&gt;=((COUNTIF($E$2:E145,"x")*Méthodologie!$H$53)+$J$3),"x",))</f>
        <v>0</v>
      </c>
    </row>
    <row r="147" spans="1:5" x14ac:dyDescent="0.25">
      <c r="A147" s="37">
        <v>2104078</v>
      </c>
      <c r="B147" s="38" t="s">
        <v>342</v>
      </c>
      <c r="C147" s="39">
        <v>26396.82</v>
      </c>
      <c r="D147" s="162">
        <f t="shared" si="2"/>
        <v>1120418.7200000004</v>
      </c>
      <c r="E147" s="254">
        <f>IF(COUNTIF($E$2:E146,"x")=0,IF(D147&gt;=$J$3,"x",),IF(D147&gt;=((COUNTIF($E$2:E146,"x")*Méthodologie!$H$53)+$J$3),"x",))</f>
        <v>0</v>
      </c>
    </row>
    <row r="148" spans="1:5" x14ac:dyDescent="0.25">
      <c r="A148" s="37">
        <v>2104079</v>
      </c>
      <c r="B148" s="38" t="s">
        <v>343</v>
      </c>
      <c r="C148" s="39">
        <v>210</v>
      </c>
      <c r="D148" s="162">
        <f t="shared" si="2"/>
        <v>1120628.7200000004</v>
      </c>
      <c r="E148" s="254">
        <f>IF(COUNTIF($E$2:E147,"x")=0,IF(D148&gt;=$J$3,"x",),IF(D148&gt;=((COUNTIF($E$2:E147,"x")*Méthodologie!$H$53)+$J$3),"x",))</f>
        <v>0</v>
      </c>
    </row>
    <row r="149" spans="1:5" x14ac:dyDescent="0.25">
      <c r="A149" s="37">
        <v>2104080</v>
      </c>
      <c r="B149" s="38" t="s">
        <v>344</v>
      </c>
      <c r="C149" s="39">
        <v>4350</v>
      </c>
      <c r="D149" s="162">
        <f t="shared" si="2"/>
        <v>1124978.7200000004</v>
      </c>
      <c r="E149" s="254">
        <f>IF(COUNTIF($E$2:E148,"x")=0,IF(D149&gt;=$J$3,"x",),IF(D149&gt;=((COUNTIF($E$2:E148,"x")*Méthodologie!$H$53)+$J$3),"x",))</f>
        <v>0</v>
      </c>
    </row>
    <row r="150" spans="1:5" x14ac:dyDescent="0.25">
      <c r="A150" s="37">
        <v>2104082</v>
      </c>
      <c r="B150" s="38" t="s">
        <v>345</v>
      </c>
      <c r="C150" s="39">
        <v>3139.75</v>
      </c>
      <c r="D150" s="162">
        <f t="shared" si="2"/>
        <v>1128118.4700000004</v>
      </c>
      <c r="E150" s="254">
        <f>IF(COUNTIF($E$2:E149,"x")=0,IF(D150&gt;=$J$3,"x",),IF(D150&gt;=((COUNTIF($E$2:E149,"x")*Méthodologie!$H$53)+$J$3),"x",))</f>
        <v>0</v>
      </c>
    </row>
    <row r="151" spans="1:5" x14ac:dyDescent="0.25">
      <c r="A151" s="37">
        <v>2104084</v>
      </c>
      <c r="B151" s="38" t="s">
        <v>346</v>
      </c>
      <c r="C151" s="39">
        <v>6054.63</v>
      </c>
      <c r="D151" s="162">
        <f t="shared" si="2"/>
        <v>1134173.1000000003</v>
      </c>
      <c r="E151" s="254">
        <f>IF(COUNTIF($E$2:E150,"x")=0,IF(D151&gt;=$J$3,"x",),IF(D151&gt;=((COUNTIF($E$2:E150,"x")*Méthodologie!$H$53)+$J$3),"x",))</f>
        <v>0</v>
      </c>
    </row>
    <row r="152" spans="1:5" x14ac:dyDescent="0.25">
      <c r="A152" s="37">
        <v>2104094</v>
      </c>
      <c r="B152" s="38" t="s">
        <v>347</v>
      </c>
      <c r="C152" s="39">
        <v>7500</v>
      </c>
      <c r="D152" s="162">
        <f t="shared" si="2"/>
        <v>1141673.1000000003</v>
      </c>
      <c r="E152" s="254">
        <f>IF(COUNTIF($E$2:E151,"x")=0,IF(D152&gt;=$J$3,"x",),IF(D152&gt;=((COUNTIF($E$2:E151,"x")*Méthodologie!$H$53)+$J$3),"x",))</f>
        <v>0</v>
      </c>
    </row>
    <row r="153" spans="1:5" x14ac:dyDescent="0.25">
      <c r="A153" s="37">
        <v>2104095</v>
      </c>
      <c r="B153" s="38" t="s">
        <v>348</v>
      </c>
      <c r="C153" s="39">
        <v>6772.09</v>
      </c>
      <c r="D153" s="162">
        <f t="shared" si="2"/>
        <v>1148445.1900000004</v>
      </c>
      <c r="E153" s="254">
        <f>IF(COUNTIF($E$2:E152,"x")=0,IF(D153&gt;=$J$3,"x",),IF(D153&gt;=((COUNTIF($E$2:E152,"x")*Méthodologie!$H$53)+$J$3),"x",))</f>
        <v>0</v>
      </c>
    </row>
    <row r="154" spans="1:5" x14ac:dyDescent="0.25">
      <c r="A154" s="37">
        <v>2104099</v>
      </c>
      <c r="B154" s="38" t="s">
        <v>349</v>
      </c>
      <c r="C154" s="39">
        <v>2382.1</v>
      </c>
      <c r="D154" s="162">
        <f t="shared" si="2"/>
        <v>1150827.2900000005</v>
      </c>
      <c r="E154" s="254">
        <f>IF(COUNTIF($E$2:E153,"x")=0,IF(D154&gt;=$J$3,"x",),IF(D154&gt;=((COUNTIF($E$2:E153,"x")*Méthodologie!$H$53)+$J$3),"x",))</f>
        <v>0</v>
      </c>
    </row>
    <row r="155" spans="1:5" x14ac:dyDescent="0.25">
      <c r="A155" s="37">
        <v>2104102</v>
      </c>
      <c r="B155" s="38" t="s">
        <v>350</v>
      </c>
      <c r="C155" s="39">
        <v>245.6</v>
      </c>
      <c r="D155" s="162">
        <f t="shared" si="2"/>
        <v>1151072.8900000006</v>
      </c>
      <c r="E155" s="254">
        <f>IF(COUNTIF($E$2:E154,"x")=0,IF(D155&gt;=$J$3,"x",),IF(D155&gt;=((COUNTIF($E$2:E154,"x")*Méthodologie!$H$53)+$J$3),"x",))</f>
        <v>0</v>
      </c>
    </row>
    <row r="156" spans="1:5" x14ac:dyDescent="0.25">
      <c r="A156" s="37">
        <v>2104103</v>
      </c>
      <c r="B156" s="38" t="s">
        <v>351</v>
      </c>
      <c r="C156" s="39">
        <v>3500</v>
      </c>
      <c r="D156" s="162">
        <f t="shared" si="2"/>
        <v>1154572.8900000006</v>
      </c>
      <c r="E156" s="254">
        <f>IF(COUNTIF($E$2:E155,"x")=0,IF(D156&gt;=$J$3,"x",),IF(D156&gt;=((COUNTIF($E$2:E155,"x")*Méthodologie!$H$53)+$J$3),"x",))</f>
        <v>0</v>
      </c>
    </row>
    <row r="157" spans="1:5" x14ac:dyDescent="0.25">
      <c r="A157" s="37">
        <v>2104111</v>
      </c>
      <c r="B157" s="38" t="s">
        <v>352</v>
      </c>
      <c r="C157" s="39">
        <v>350</v>
      </c>
      <c r="D157" s="162">
        <f t="shared" si="2"/>
        <v>1154922.8900000006</v>
      </c>
      <c r="E157" s="254">
        <f>IF(COUNTIF($E$2:E156,"x")=0,IF(D157&gt;=$J$3,"x",),IF(D157&gt;=((COUNTIF($E$2:E156,"x")*Méthodologie!$H$53)+$J$3),"x",))</f>
        <v>0</v>
      </c>
    </row>
    <row r="158" spans="1:5" x14ac:dyDescent="0.25">
      <c r="A158" s="37">
        <v>2104113</v>
      </c>
      <c r="B158" s="38" t="s">
        <v>353</v>
      </c>
      <c r="C158" s="39">
        <v>325.39999999999998</v>
      </c>
      <c r="D158" s="162">
        <f t="shared" si="2"/>
        <v>1155248.2900000005</v>
      </c>
      <c r="E158" s="254">
        <f>IF(COUNTIF($E$2:E157,"x")=0,IF(D158&gt;=$J$3,"x",),IF(D158&gt;=((COUNTIF($E$2:E157,"x")*Méthodologie!$H$53)+$J$3),"x",))</f>
        <v>0</v>
      </c>
    </row>
    <row r="159" spans="1:5" x14ac:dyDescent="0.25">
      <c r="A159" s="37">
        <v>2104153</v>
      </c>
      <c r="B159" s="38" t="s">
        <v>354</v>
      </c>
      <c r="C159" s="39">
        <v>500</v>
      </c>
      <c r="D159" s="162">
        <f t="shared" si="2"/>
        <v>1155748.2900000005</v>
      </c>
      <c r="E159" s="254" t="str">
        <f>IF(COUNTIF($E$2:E158,"x")=0,IF(D159&gt;=$J$3,"x",),IF(D159&gt;=((COUNTIF($E$2:E158,"x")*Méthodologie!$H$53)+$J$3),"x",))</f>
        <v>x</v>
      </c>
    </row>
    <row r="160" spans="1:5" x14ac:dyDescent="0.25">
      <c r="A160" s="37">
        <v>2104157</v>
      </c>
      <c r="B160" s="38" t="s">
        <v>355</v>
      </c>
      <c r="C160" s="39">
        <v>500</v>
      </c>
      <c r="D160" s="162">
        <f t="shared" si="2"/>
        <v>1156248.2900000005</v>
      </c>
      <c r="E160" s="254">
        <f>IF(COUNTIF($E$2:E159,"x")=0,IF(D160&gt;=$J$3,"x",),IF(D160&gt;=((COUNTIF($E$2:E159,"x")*Méthodologie!$H$53)+$J$3),"x",))</f>
        <v>0</v>
      </c>
    </row>
    <row r="161" spans="1:5" x14ac:dyDescent="0.25">
      <c r="A161" s="37">
        <v>2104157</v>
      </c>
      <c r="B161" s="38" t="s">
        <v>356</v>
      </c>
      <c r="C161" s="39">
        <v>4.88</v>
      </c>
      <c r="D161" s="162">
        <f t="shared" si="2"/>
        <v>1156253.1700000004</v>
      </c>
      <c r="E161" s="254">
        <f>IF(COUNTIF($E$2:E160,"x")=0,IF(D161&gt;=$J$3,"x",),IF(D161&gt;=((COUNTIF($E$2:E160,"x")*Méthodologie!$H$53)+$J$3),"x",))</f>
        <v>0</v>
      </c>
    </row>
    <row r="162" spans="1:5" x14ac:dyDescent="0.25">
      <c r="A162" s="37">
        <v>2104161</v>
      </c>
      <c r="B162" s="38" t="s">
        <v>357</v>
      </c>
      <c r="C162" s="39">
        <v>1643.85</v>
      </c>
      <c r="D162" s="162">
        <f t="shared" si="2"/>
        <v>1157897.0200000005</v>
      </c>
      <c r="E162" s="254">
        <f>IF(COUNTIF($E$2:E161,"x")=0,IF(D162&gt;=$J$3,"x",),IF(D162&gt;=((COUNTIF($E$2:E161,"x")*Méthodologie!$H$53)+$J$3),"x",))</f>
        <v>0</v>
      </c>
    </row>
    <row r="163" spans="1:5" x14ac:dyDescent="0.25">
      <c r="A163" s="37">
        <v>2105001</v>
      </c>
      <c r="B163" s="38" t="s">
        <v>358</v>
      </c>
      <c r="C163" s="39">
        <v>1413.25</v>
      </c>
      <c r="D163" s="162">
        <f t="shared" si="2"/>
        <v>1159310.2700000005</v>
      </c>
      <c r="E163" s="254">
        <f>IF(COUNTIF($E$2:E162,"x")=0,IF(D163&gt;=$J$3,"x",),IF(D163&gt;=((COUNTIF($E$2:E162,"x")*Méthodologie!$H$53)+$J$3),"x",))</f>
        <v>0</v>
      </c>
    </row>
    <row r="164" spans="1:5" x14ac:dyDescent="0.25">
      <c r="A164" s="37">
        <v>2105002</v>
      </c>
      <c r="B164" s="38" t="s">
        <v>359</v>
      </c>
      <c r="C164" s="39">
        <v>794.47</v>
      </c>
      <c r="D164" s="162">
        <f t="shared" si="2"/>
        <v>1160104.7400000005</v>
      </c>
      <c r="E164" s="254">
        <f>IF(COUNTIF($E$2:E163,"x")=0,IF(D164&gt;=$J$3,"x",),IF(D164&gt;=((COUNTIF($E$2:E163,"x")*Méthodologie!$H$53)+$J$3),"x",))</f>
        <v>0</v>
      </c>
    </row>
    <row r="165" spans="1:5" x14ac:dyDescent="0.25">
      <c r="A165" s="37">
        <v>2105004</v>
      </c>
      <c r="B165" s="38" t="s">
        <v>360</v>
      </c>
      <c r="C165" s="39">
        <v>525</v>
      </c>
      <c r="D165" s="162">
        <f t="shared" si="2"/>
        <v>1160629.7400000005</v>
      </c>
      <c r="E165" s="254">
        <f>IF(COUNTIF($E$2:E164,"x")=0,IF(D165&gt;=$J$3,"x",),IF(D165&gt;=((COUNTIF($E$2:E164,"x")*Méthodologie!$H$53)+$J$3),"x",))</f>
        <v>0</v>
      </c>
    </row>
    <row r="166" spans="1:5" x14ac:dyDescent="0.25">
      <c r="A166" s="37">
        <v>2105007</v>
      </c>
      <c r="B166" s="38" t="s">
        <v>362</v>
      </c>
      <c r="C166" s="39">
        <v>80</v>
      </c>
      <c r="D166" s="162">
        <f t="shared" si="2"/>
        <v>1160709.7400000005</v>
      </c>
      <c r="E166" s="254">
        <f>IF(COUNTIF($E$2:E165,"x")=0,IF(D166&gt;=$J$3,"x",),IF(D166&gt;=((COUNTIF($E$2:E165,"x")*Méthodologie!$H$53)+$J$3),"x",))</f>
        <v>0</v>
      </c>
    </row>
    <row r="167" spans="1:5" x14ac:dyDescent="0.25">
      <c r="A167" s="37">
        <v>2105014</v>
      </c>
      <c r="B167" s="38" t="s">
        <v>363</v>
      </c>
      <c r="C167" s="39">
        <v>4000</v>
      </c>
      <c r="D167" s="162">
        <f t="shared" si="2"/>
        <v>1164709.7400000005</v>
      </c>
      <c r="E167" s="254">
        <f>IF(COUNTIF($E$2:E166,"x")=0,IF(D167&gt;=$J$3,"x",),IF(D167&gt;=((COUNTIF($E$2:E166,"x")*Méthodologie!$H$53)+$J$3),"x",))</f>
        <v>0</v>
      </c>
    </row>
    <row r="168" spans="1:5" x14ac:dyDescent="0.25">
      <c r="A168" s="37">
        <v>2105019</v>
      </c>
      <c r="B168" s="38" t="s">
        <v>364</v>
      </c>
      <c r="C168" s="39">
        <v>58</v>
      </c>
      <c r="D168" s="162">
        <f t="shared" si="2"/>
        <v>1164767.7400000005</v>
      </c>
      <c r="E168" s="254">
        <f>IF(COUNTIF($E$2:E167,"x")=0,IF(D168&gt;=$J$3,"x",),IF(D168&gt;=((COUNTIF($E$2:E167,"x")*Méthodologie!$H$53)+$J$3),"x",))</f>
        <v>0</v>
      </c>
    </row>
    <row r="169" spans="1:5" x14ac:dyDescent="0.25">
      <c r="A169" s="37">
        <v>2105053</v>
      </c>
      <c r="B169" s="38" t="s">
        <v>365</v>
      </c>
      <c r="C169" s="39">
        <v>180.15</v>
      </c>
      <c r="D169" s="162">
        <f t="shared" si="2"/>
        <v>1164947.8900000004</v>
      </c>
      <c r="E169" s="254">
        <f>IF(COUNTIF($E$2:E168,"x")=0,IF(D169&gt;=$J$3,"x",),IF(D169&gt;=((COUNTIF($E$2:E168,"x")*Méthodologie!$H$53)+$J$3),"x",))</f>
        <v>0</v>
      </c>
    </row>
    <row r="170" spans="1:5" x14ac:dyDescent="0.25">
      <c r="A170" s="37">
        <v>2105055</v>
      </c>
      <c r="B170" s="38" t="s">
        <v>366</v>
      </c>
      <c r="C170" s="39">
        <v>297.5</v>
      </c>
      <c r="D170" s="162">
        <f t="shared" si="2"/>
        <v>1165245.3900000004</v>
      </c>
      <c r="E170" s="254">
        <f>IF(COUNTIF($E$2:E169,"x")=0,IF(D170&gt;=$J$3,"x",),IF(D170&gt;=((COUNTIF($E$2:E169,"x")*Méthodologie!$H$53)+$J$3),"x",))</f>
        <v>0</v>
      </c>
    </row>
    <row r="171" spans="1:5" x14ac:dyDescent="0.25">
      <c r="A171" s="37">
        <v>2105058</v>
      </c>
      <c r="B171" s="38" t="s">
        <v>367</v>
      </c>
      <c r="C171" s="39">
        <v>299.7</v>
      </c>
      <c r="D171" s="162">
        <f t="shared" si="2"/>
        <v>1165545.0900000003</v>
      </c>
      <c r="E171" s="254">
        <f>IF(COUNTIF($E$2:E170,"x")=0,IF(D171&gt;=$J$3,"x",),IF(D171&gt;=((COUNTIF($E$2:E170,"x")*Méthodologie!$H$53)+$J$3),"x",))</f>
        <v>0</v>
      </c>
    </row>
    <row r="172" spans="1:5" x14ac:dyDescent="0.25">
      <c r="A172" s="37">
        <v>2105061</v>
      </c>
      <c r="B172" s="38" t="s">
        <v>368</v>
      </c>
      <c r="C172" s="39">
        <v>299.7</v>
      </c>
      <c r="D172" s="162">
        <f t="shared" si="2"/>
        <v>1165844.7900000003</v>
      </c>
      <c r="E172" s="254">
        <f>IF(COUNTIF($E$2:E171,"x")=0,IF(D172&gt;=$J$3,"x",),IF(D172&gt;=((COUNTIF($E$2:E171,"x")*Méthodologie!$H$53)+$J$3),"x",))</f>
        <v>0</v>
      </c>
    </row>
    <row r="173" spans="1:5" x14ac:dyDescent="0.25">
      <c r="A173" s="37">
        <v>2105062</v>
      </c>
      <c r="B173" s="38" t="s">
        <v>369</v>
      </c>
      <c r="C173" s="39">
        <v>8010</v>
      </c>
      <c r="D173" s="162">
        <f t="shared" si="2"/>
        <v>1173854.7900000003</v>
      </c>
      <c r="E173" s="254">
        <f>IF(COUNTIF($E$2:E172,"x")=0,IF(D173&gt;=$J$3,"x",),IF(D173&gt;=((COUNTIF($E$2:E172,"x")*Méthodologie!$H$53)+$J$3),"x",))</f>
        <v>0</v>
      </c>
    </row>
    <row r="174" spans="1:5" x14ac:dyDescent="0.25">
      <c r="A174" s="37">
        <v>2105063</v>
      </c>
      <c r="B174" s="38" t="s">
        <v>370</v>
      </c>
      <c r="C174" s="39">
        <v>1917.03</v>
      </c>
      <c r="D174" s="162">
        <f t="shared" si="2"/>
        <v>1175771.8200000003</v>
      </c>
      <c r="E174" s="254">
        <f>IF(COUNTIF($E$2:E173,"x")=0,IF(D174&gt;=$J$3,"x",),IF(D174&gt;=((COUNTIF($E$2:E173,"x")*Méthodologie!$H$53)+$J$3),"x",))</f>
        <v>0</v>
      </c>
    </row>
    <row r="175" spans="1:5" x14ac:dyDescent="0.25">
      <c r="A175" s="37">
        <v>2105064</v>
      </c>
      <c r="B175" s="38" t="s">
        <v>371</v>
      </c>
      <c r="C175" s="39">
        <v>14490</v>
      </c>
      <c r="D175" s="162">
        <f t="shared" si="2"/>
        <v>1190261.8200000003</v>
      </c>
      <c r="E175" s="254">
        <f>IF(COUNTIF($E$2:E174,"x")=0,IF(D175&gt;=$J$3,"x",),IF(D175&gt;=((COUNTIF($E$2:E174,"x")*Méthodologie!$H$53)+$J$3),"x",))</f>
        <v>0</v>
      </c>
    </row>
    <row r="176" spans="1:5" x14ac:dyDescent="0.25">
      <c r="A176" s="37">
        <v>2105065</v>
      </c>
      <c r="B176" s="38" t="s">
        <v>372</v>
      </c>
      <c r="C176" s="39">
        <v>94767.63</v>
      </c>
      <c r="D176" s="162">
        <f t="shared" si="2"/>
        <v>1285029.4500000002</v>
      </c>
      <c r="E176" s="254" t="str">
        <f>IF(COUNTIF($E$2:E175,"x")=0,IF(D176&gt;=$J$3,"x",),IF(D176&gt;=((COUNTIF($E$2:E175,"x")*Méthodologie!$H$53)+$J$3),"x",))</f>
        <v>x</v>
      </c>
    </row>
    <row r="177" spans="1:5" x14ac:dyDescent="0.25">
      <c r="A177" s="37">
        <v>2105066</v>
      </c>
      <c r="B177" s="38" t="s">
        <v>373</v>
      </c>
      <c r="C177" s="39">
        <v>1200</v>
      </c>
      <c r="D177" s="162">
        <f t="shared" si="2"/>
        <v>1286229.4500000002</v>
      </c>
      <c r="E177" s="254">
        <f>IF(COUNTIF($E$2:E176,"x")=0,IF(D177&gt;=$J$3,"x",),IF(D177&gt;=((COUNTIF($E$2:E176,"x")*Méthodologie!$H$53)+$J$3),"x",))</f>
        <v>0</v>
      </c>
    </row>
    <row r="178" spans="1:5" x14ac:dyDescent="0.25">
      <c r="A178" s="37">
        <v>2105067</v>
      </c>
      <c r="B178" s="38" t="s">
        <v>374</v>
      </c>
      <c r="C178" s="39">
        <v>129433.32</v>
      </c>
      <c r="D178" s="162">
        <f t="shared" si="2"/>
        <v>1415662.7700000003</v>
      </c>
      <c r="E178" s="254" t="str">
        <f>IF(COUNTIF($E$2:E177,"x")=0,IF(D178&gt;=$J$3,"x",),IF(D178&gt;=((COUNTIF($E$2:E177,"x")*Méthodologie!$H$53)+$J$3),"x",))</f>
        <v>x</v>
      </c>
    </row>
    <row r="179" spans="1:5" x14ac:dyDescent="0.25">
      <c r="A179" s="37">
        <v>2105068</v>
      </c>
      <c r="B179" s="38" t="s">
        <v>375</v>
      </c>
      <c r="C179" s="39">
        <v>950</v>
      </c>
      <c r="D179" s="162">
        <f t="shared" si="2"/>
        <v>1416612.7700000003</v>
      </c>
      <c r="E179" s="254">
        <f>IF(COUNTIF($E$2:E178,"x")=0,IF(D179&gt;=$J$3,"x",),IF(D179&gt;=((COUNTIF($E$2:E178,"x")*Méthodologie!$H$53)+$J$3),"x",))</f>
        <v>0</v>
      </c>
    </row>
    <row r="180" spans="1:5" x14ac:dyDescent="0.25">
      <c r="A180" s="37">
        <v>2105069</v>
      </c>
      <c r="B180" s="38" t="s">
        <v>376</v>
      </c>
      <c r="C180" s="39">
        <v>7500</v>
      </c>
      <c r="D180" s="162">
        <f t="shared" si="2"/>
        <v>1424112.7700000003</v>
      </c>
      <c r="E180" s="254">
        <f>IF(COUNTIF($E$2:E179,"x")=0,IF(D180&gt;=$J$3,"x",),IF(D180&gt;=((COUNTIF($E$2:E179,"x")*Méthodologie!$H$53)+$J$3),"x",))</f>
        <v>0</v>
      </c>
    </row>
    <row r="181" spans="1:5" x14ac:dyDescent="0.25">
      <c r="A181" s="37">
        <v>2105070</v>
      </c>
      <c r="B181" s="38" t="s">
        <v>377</v>
      </c>
      <c r="C181" s="39">
        <v>3500</v>
      </c>
      <c r="D181" s="162">
        <f t="shared" si="2"/>
        <v>1427612.7700000003</v>
      </c>
      <c r="E181" s="254">
        <f>IF(COUNTIF($E$2:E180,"x")=0,IF(D181&gt;=$J$3,"x",),IF(D181&gt;=((COUNTIF($E$2:E180,"x")*Méthodologie!$H$53)+$J$3),"x",))</f>
        <v>0</v>
      </c>
    </row>
    <row r="182" spans="1:5" x14ac:dyDescent="0.25">
      <c r="A182" s="37">
        <v>2105071</v>
      </c>
      <c r="B182" s="38" t="s">
        <v>378</v>
      </c>
      <c r="C182" s="39">
        <v>13989.01</v>
      </c>
      <c r="D182" s="162">
        <f t="shared" si="2"/>
        <v>1441601.7800000003</v>
      </c>
      <c r="E182" s="254">
        <f>IF(COUNTIF($E$2:E181,"x")=0,IF(D182&gt;=$J$3,"x",),IF(D182&gt;=((COUNTIF($E$2:E181,"x")*Méthodologie!$H$53)+$J$3),"x",))</f>
        <v>0</v>
      </c>
    </row>
    <row r="183" spans="1:5" x14ac:dyDescent="0.25">
      <c r="A183" s="37">
        <v>2105072</v>
      </c>
      <c r="B183" s="38" t="s">
        <v>379</v>
      </c>
      <c r="C183" s="39">
        <v>11867.31</v>
      </c>
      <c r="D183" s="162">
        <f t="shared" ref="D183:D246" si="3">IF(C183&lt;&gt;0,D182+C183,)</f>
        <v>1453469.0900000003</v>
      </c>
      <c r="E183" s="254">
        <f>IF(COUNTIF($E$2:E182,"x")=0,IF(D183&gt;=$J$3,"x",),IF(D183&gt;=((COUNTIF($E$2:E182,"x")*Méthodologie!$H$53)+$J$3),"x",))</f>
        <v>0</v>
      </c>
    </row>
    <row r="184" spans="1:5" x14ac:dyDescent="0.25">
      <c r="A184" s="37">
        <v>2105073</v>
      </c>
      <c r="B184" s="38" t="s">
        <v>380</v>
      </c>
      <c r="C184" s="39">
        <v>110121.15</v>
      </c>
      <c r="D184" s="162">
        <f t="shared" si="3"/>
        <v>1563590.2400000002</v>
      </c>
      <c r="E184" s="254" t="str">
        <f>IF(COUNTIF($E$2:E183,"x")=0,IF(D184&gt;=$J$3,"x",),IF(D184&gt;=((COUNTIF($E$2:E183,"x")*Méthodologie!$H$53)+$J$3),"x",))</f>
        <v>x</v>
      </c>
    </row>
    <row r="185" spans="1:5" x14ac:dyDescent="0.25">
      <c r="A185" s="37">
        <v>2105074</v>
      </c>
      <c r="B185" s="38" t="s">
        <v>381</v>
      </c>
      <c r="C185" s="39">
        <v>1030.56</v>
      </c>
      <c r="D185" s="162">
        <f t="shared" si="3"/>
        <v>1564620.8000000003</v>
      </c>
      <c r="E185" s="254">
        <f>IF(COUNTIF($E$2:E184,"x")=0,IF(D185&gt;=$J$3,"x",),IF(D185&gt;=((COUNTIF($E$2:E184,"x")*Méthodologie!$H$53)+$J$3),"x",))</f>
        <v>0</v>
      </c>
    </row>
    <row r="186" spans="1:5" x14ac:dyDescent="0.25">
      <c r="A186" s="37">
        <v>2105076</v>
      </c>
      <c r="B186" s="38" t="s">
        <v>382</v>
      </c>
      <c r="C186" s="39">
        <v>750.6</v>
      </c>
      <c r="D186" s="162">
        <f t="shared" si="3"/>
        <v>1565371.4000000004</v>
      </c>
      <c r="E186" s="254">
        <f>IF(COUNTIF($E$2:E185,"x")=0,IF(D186&gt;=$J$3,"x",),IF(D186&gt;=((COUNTIF($E$2:E185,"x")*Méthodologie!$H$53)+$J$3),"x",))</f>
        <v>0</v>
      </c>
    </row>
    <row r="187" spans="1:5" x14ac:dyDescent="0.25">
      <c r="A187" s="37">
        <v>2105083</v>
      </c>
      <c r="B187" s="38" t="s">
        <v>383</v>
      </c>
      <c r="C187" s="39">
        <v>122.99</v>
      </c>
      <c r="D187" s="162">
        <f t="shared" si="3"/>
        <v>1565494.3900000004</v>
      </c>
      <c r="E187" s="254">
        <f>IF(COUNTIF($E$2:E186,"x")=0,IF(D187&gt;=$J$3,"x",),IF(D187&gt;=((COUNTIF($E$2:E186,"x")*Méthodologie!$H$53)+$J$3),"x",))</f>
        <v>0</v>
      </c>
    </row>
    <row r="188" spans="1:5" x14ac:dyDescent="0.25">
      <c r="A188" s="37">
        <v>2105084</v>
      </c>
      <c r="B188" s="38" t="s">
        <v>384</v>
      </c>
      <c r="C188" s="39">
        <v>122.99</v>
      </c>
      <c r="D188" s="162">
        <f t="shared" si="3"/>
        <v>1565617.3800000004</v>
      </c>
      <c r="E188" s="254">
        <f>IF(COUNTIF($E$2:E187,"x")=0,IF(D188&gt;=$J$3,"x",),IF(D188&gt;=((COUNTIF($E$2:E187,"x")*Méthodologie!$H$53)+$J$3),"x",))</f>
        <v>0</v>
      </c>
    </row>
    <row r="189" spans="1:5" x14ac:dyDescent="0.25">
      <c r="A189" s="37">
        <v>2105085</v>
      </c>
      <c r="B189" s="38" t="s">
        <v>385</v>
      </c>
      <c r="C189" s="39">
        <v>122.99</v>
      </c>
      <c r="D189" s="162">
        <f t="shared" si="3"/>
        <v>1565740.3700000003</v>
      </c>
      <c r="E189" s="254">
        <f>IF(COUNTIF($E$2:E188,"x")=0,IF(D189&gt;=$J$3,"x",),IF(D189&gt;=((COUNTIF($E$2:E188,"x")*Méthodologie!$H$53)+$J$3),"x",))</f>
        <v>0</v>
      </c>
    </row>
    <row r="190" spans="1:5" x14ac:dyDescent="0.25">
      <c r="A190" s="37">
        <v>2105086</v>
      </c>
      <c r="B190" s="38" t="s">
        <v>386</v>
      </c>
      <c r="C190" s="39">
        <v>122.99</v>
      </c>
      <c r="D190" s="162">
        <f t="shared" si="3"/>
        <v>1565863.3600000003</v>
      </c>
      <c r="E190" s="254">
        <f>IF(COUNTIF($E$2:E189,"x")=0,IF(D190&gt;=$J$3,"x",),IF(D190&gt;=((COUNTIF($E$2:E189,"x")*Méthodologie!$H$53)+$J$3),"x",))</f>
        <v>0</v>
      </c>
    </row>
    <row r="191" spans="1:5" x14ac:dyDescent="0.25">
      <c r="A191" s="37">
        <v>2105087</v>
      </c>
      <c r="B191" s="38" t="s">
        <v>387</v>
      </c>
      <c r="C191" s="39">
        <v>122.99</v>
      </c>
      <c r="D191" s="162">
        <f t="shared" si="3"/>
        <v>1565986.3500000003</v>
      </c>
      <c r="E191" s="254">
        <f>IF(COUNTIF($E$2:E190,"x")=0,IF(D191&gt;=$J$3,"x",),IF(D191&gt;=((COUNTIF($E$2:E190,"x")*Méthodologie!$H$53)+$J$3),"x",))</f>
        <v>0</v>
      </c>
    </row>
    <row r="192" spans="1:5" x14ac:dyDescent="0.25">
      <c r="A192" s="37">
        <v>2105088</v>
      </c>
      <c r="B192" s="38" t="s">
        <v>388</v>
      </c>
      <c r="C192" s="39">
        <v>122.99</v>
      </c>
      <c r="D192" s="162">
        <f t="shared" si="3"/>
        <v>1566109.3400000003</v>
      </c>
      <c r="E192" s="254">
        <f>IF(COUNTIF($E$2:E191,"x")=0,IF(D192&gt;=$J$3,"x",),IF(D192&gt;=((COUNTIF($E$2:E191,"x")*Méthodologie!$H$53)+$J$3),"x",))</f>
        <v>0</v>
      </c>
    </row>
    <row r="193" spans="1:5" x14ac:dyDescent="0.25">
      <c r="A193" s="37">
        <v>2105089</v>
      </c>
      <c r="B193" s="38" t="s">
        <v>389</v>
      </c>
      <c r="C193" s="39">
        <v>122.99</v>
      </c>
      <c r="D193" s="162">
        <f t="shared" si="3"/>
        <v>1566232.3300000003</v>
      </c>
      <c r="E193" s="254">
        <f>IF(COUNTIF($E$2:E192,"x")=0,IF(D193&gt;=$J$3,"x",),IF(D193&gt;=((COUNTIF($E$2:E192,"x")*Méthodologie!$H$53)+$J$3),"x",))</f>
        <v>0</v>
      </c>
    </row>
    <row r="194" spans="1:5" x14ac:dyDescent="0.25">
      <c r="A194" s="37">
        <v>2105120</v>
      </c>
      <c r="B194" s="38" t="s">
        <v>390</v>
      </c>
      <c r="C194" s="39">
        <v>22862.75</v>
      </c>
      <c r="D194" s="162">
        <f t="shared" si="3"/>
        <v>1589095.0800000003</v>
      </c>
      <c r="E194" s="254">
        <f>IF(COUNTIF($E$2:E193,"x")=0,IF(D194&gt;=$J$3,"x",),IF(D194&gt;=((COUNTIF($E$2:E193,"x")*Méthodologie!$H$53)+$J$3),"x",))</f>
        <v>0</v>
      </c>
    </row>
    <row r="195" spans="1:5" x14ac:dyDescent="0.25">
      <c r="A195" s="37">
        <v>2105122</v>
      </c>
      <c r="B195" s="38" t="s">
        <v>391</v>
      </c>
      <c r="C195" s="39">
        <v>4288</v>
      </c>
      <c r="D195" s="162">
        <f t="shared" si="3"/>
        <v>1593383.0800000003</v>
      </c>
      <c r="E195" s="254">
        <f>IF(COUNTIF($E$2:E194,"x")=0,IF(D195&gt;=$J$3,"x",),IF(D195&gt;=((COUNTIF($E$2:E194,"x")*Méthodologie!$H$53)+$J$3),"x",))</f>
        <v>0</v>
      </c>
    </row>
    <row r="196" spans="1:5" x14ac:dyDescent="0.25">
      <c r="A196" s="37">
        <v>2105123</v>
      </c>
      <c r="B196" s="38" t="s">
        <v>392</v>
      </c>
      <c r="C196" s="39">
        <v>5625</v>
      </c>
      <c r="D196" s="162">
        <f t="shared" si="3"/>
        <v>1599008.0800000003</v>
      </c>
      <c r="E196" s="254">
        <f>IF(COUNTIF($E$2:E195,"x")=0,IF(D196&gt;=$J$3,"x",),IF(D196&gt;=((COUNTIF($E$2:E195,"x")*Méthodologie!$H$53)+$J$3),"x",))</f>
        <v>0</v>
      </c>
    </row>
    <row r="197" spans="1:5" x14ac:dyDescent="0.25">
      <c r="A197" s="37">
        <v>2105125</v>
      </c>
      <c r="B197" s="38" t="s">
        <v>393</v>
      </c>
      <c r="C197" s="39">
        <v>759.75</v>
      </c>
      <c r="D197" s="162">
        <f t="shared" si="3"/>
        <v>1599767.8300000003</v>
      </c>
      <c r="E197" s="254">
        <f>IF(COUNTIF($E$2:E196,"x")=0,IF(D197&gt;=$J$3,"x",),IF(D197&gt;=((COUNTIF($E$2:E196,"x")*Méthodologie!$H$53)+$J$3),"x",))</f>
        <v>0</v>
      </c>
    </row>
    <row r="198" spans="1:5" x14ac:dyDescent="0.25">
      <c r="A198" s="37">
        <v>2105126</v>
      </c>
      <c r="B198" s="38" t="s">
        <v>394</v>
      </c>
      <c r="C198" s="39">
        <v>371.89</v>
      </c>
      <c r="D198" s="162">
        <f t="shared" si="3"/>
        <v>1600139.7200000002</v>
      </c>
      <c r="E198" s="254">
        <f>IF(COUNTIF($E$2:E197,"x")=0,IF(D198&gt;=$J$3,"x",),IF(D198&gt;=((COUNTIF($E$2:E197,"x")*Méthodologie!$H$53)+$J$3),"x",))</f>
        <v>0</v>
      </c>
    </row>
    <row r="199" spans="1:5" x14ac:dyDescent="0.25">
      <c r="A199" s="37">
        <v>2105127</v>
      </c>
      <c r="B199" s="38" t="s">
        <v>395</v>
      </c>
      <c r="C199" s="39">
        <v>78059.789999999994</v>
      </c>
      <c r="D199" s="162">
        <f t="shared" si="3"/>
        <v>1678199.5100000002</v>
      </c>
      <c r="E199" s="254" t="str">
        <f>IF(COUNTIF($E$2:E198,"x")=0,IF(D199&gt;=$J$3,"x",),IF(D199&gt;=((COUNTIF($E$2:E198,"x")*Méthodologie!$H$53)+$J$3),"x",))</f>
        <v>x</v>
      </c>
    </row>
    <row r="200" spans="1:5" x14ac:dyDescent="0.25">
      <c r="A200" s="37">
        <v>2105128</v>
      </c>
      <c r="B200" s="38" t="s">
        <v>396</v>
      </c>
      <c r="C200" s="39">
        <v>204.93</v>
      </c>
      <c r="D200" s="162">
        <f t="shared" si="3"/>
        <v>1678404.4400000002</v>
      </c>
      <c r="E200" s="254">
        <f>IF(COUNTIF($E$2:E199,"x")=0,IF(D200&gt;=$J$3,"x",),IF(D200&gt;=((COUNTIF($E$2:E199,"x")*Méthodologie!$H$53)+$J$3),"x",))</f>
        <v>0</v>
      </c>
    </row>
    <row r="201" spans="1:5" x14ac:dyDescent="0.25">
      <c r="A201" s="37">
        <v>2105129</v>
      </c>
      <c r="B201" s="38" t="s">
        <v>397</v>
      </c>
      <c r="C201" s="39">
        <v>1628.62</v>
      </c>
      <c r="D201" s="162">
        <f t="shared" si="3"/>
        <v>1680033.0600000003</v>
      </c>
      <c r="E201" s="254">
        <f>IF(COUNTIF($E$2:E200,"x")=0,IF(D201&gt;=$J$3,"x",),IF(D201&gt;=((COUNTIF($E$2:E200,"x")*Méthodologie!$H$53)+$J$3),"x",))</f>
        <v>0</v>
      </c>
    </row>
    <row r="202" spans="1:5" x14ac:dyDescent="0.25">
      <c r="A202" s="37">
        <v>2105130</v>
      </c>
      <c r="B202" s="38" t="s">
        <v>398</v>
      </c>
      <c r="C202" s="39">
        <v>15104</v>
      </c>
      <c r="D202" s="162">
        <f t="shared" si="3"/>
        <v>1695137.0600000003</v>
      </c>
      <c r="E202" s="254">
        <f>IF(COUNTIF($E$2:E201,"x")=0,IF(D202&gt;=$J$3,"x",),IF(D202&gt;=((COUNTIF($E$2:E201,"x")*Méthodologie!$H$53)+$J$3),"x",))</f>
        <v>0</v>
      </c>
    </row>
    <row r="203" spans="1:5" x14ac:dyDescent="0.25">
      <c r="A203" s="37">
        <v>2105131</v>
      </c>
      <c r="B203" s="38" t="s">
        <v>399</v>
      </c>
      <c r="C203" s="39">
        <v>413.22</v>
      </c>
      <c r="D203" s="162">
        <f t="shared" si="3"/>
        <v>1695550.2800000003</v>
      </c>
      <c r="E203" s="254">
        <f>IF(COUNTIF($E$2:E202,"x")=0,IF(D203&gt;=$J$3,"x",),IF(D203&gt;=((COUNTIF($E$2:E202,"x")*Méthodologie!$H$53)+$J$3),"x",))</f>
        <v>0</v>
      </c>
    </row>
    <row r="204" spans="1:5" x14ac:dyDescent="0.25">
      <c r="A204" s="37">
        <v>2105132</v>
      </c>
      <c r="B204" s="38" t="s">
        <v>400</v>
      </c>
      <c r="C204" s="39">
        <v>75</v>
      </c>
      <c r="D204" s="162">
        <f t="shared" si="3"/>
        <v>1695625.2800000003</v>
      </c>
      <c r="E204" s="254">
        <f>IF(COUNTIF($E$2:E203,"x")=0,IF(D204&gt;=$J$3,"x",),IF(D204&gt;=((COUNTIF($E$2:E203,"x")*Méthodologie!$H$53)+$J$3),"x",))</f>
        <v>0</v>
      </c>
    </row>
    <row r="205" spans="1:5" x14ac:dyDescent="0.25">
      <c r="A205" s="37">
        <v>2105134</v>
      </c>
      <c r="B205" s="38" t="s">
        <v>401</v>
      </c>
      <c r="C205" s="39">
        <v>17167.5</v>
      </c>
      <c r="D205" s="162">
        <f t="shared" si="3"/>
        <v>1712792.7800000003</v>
      </c>
      <c r="E205" s="254">
        <f>IF(COUNTIF($E$2:E204,"x")=0,IF(D205&gt;=$J$3,"x",),IF(D205&gt;=((COUNTIF($E$2:E204,"x")*Méthodologie!$H$53)+$J$3),"x",))</f>
        <v>0</v>
      </c>
    </row>
    <row r="206" spans="1:5" x14ac:dyDescent="0.25">
      <c r="A206" s="37">
        <v>2106011</v>
      </c>
      <c r="B206" s="38" t="s">
        <v>404</v>
      </c>
      <c r="C206" s="39">
        <v>519.45000000000005</v>
      </c>
      <c r="D206" s="162">
        <f t="shared" si="3"/>
        <v>1713312.2300000002</v>
      </c>
      <c r="E206" s="254">
        <f>IF(COUNTIF($E$2:E205,"x")=0,IF(D206&gt;=$J$3,"x",),IF(D206&gt;=((COUNTIF($E$2:E205,"x")*Méthodologie!$H$53)+$J$3),"x",))</f>
        <v>0</v>
      </c>
    </row>
    <row r="207" spans="1:5" x14ac:dyDescent="0.25">
      <c r="A207" s="37">
        <v>2106012</v>
      </c>
      <c r="B207" s="38" t="s">
        <v>405</v>
      </c>
      <c r="C207" s="39">
        <v>9375</v>
      </c>
      <c r="D207" s="162">
        <f t="shared" si="3"/>
        <v>1722687.2300000002</v>
      </c>
      <c r="E207" s="254">
        <f>IF(COUNTIF($E$2:E206,"x")=0,IF(D207&gt;=$J$3,"x",),IF(D207&gt;=((COUNTIF($E$2:E206,"x")*Méthodologie!$H$53)+$J$3),"x",))</f>
        <v>0</v>
      </c>
    </row>
    <row r="208" spans="1:5" x14ac:dyDescent="0.25">
      <c r="A208" s="37">
        <v>2106021</v>
      </c>
      <c r="B208" s="38" t="s">
        <v>406</v>
      </c>
      <c r="C208" s="39">
        <v>209.7</v>
      </c>
      <c r="D208" s="162">
        <f t="shared" si="3"/>
        <v>1722896.9300000002</v>
      </c>
      <c r="E208" s="254">
        <f>IF(COUNTIF($E$2:E207,"x")=0,IF(D208&gt;=$J$3,"x",),IF(D208&gt;=((COUNTIF($E$2:E207,"x")*Méthodologie!$H$53)+$J$3),"x",))</f>
        <v>0</v>
      </c>
    </row>
    <row r="209" spans="1:5" x14ac:dyDescent="0.25">
      <c r="A209" s="37">
        <v>2106026</v>
      </c>
      <c r="B209" s="38" t="s">
        <v>407</v>
      </c>
      <c r="C209" s="39">
        <v>57.4</v>
      </c>
      <c r="D209" s="162">
        <f t="shared" si="3"/>
        <v>1722954.33</v>
      </c>
      <c r="E209" s="254">
        <f>IF(COUNTIF($E$2:E208,"x")=0,IF(D209&gt;=$J$3,"x",),IF(D209&gt;=((COUNTIF($E$2:E208,"x")*Méthodologie!$H$53)+$J$3),"x",))</f>
        <v>0</v>
      </c>
    </row>
    <row r="210" spans="1:5" x14ac:dyDescent="0.25">
      <c r="A210" s="37">
        <v>2106027</v>
      </c>
      <c r="B210" s="38" t="s">
        <v>408</v>
      </c>
      <c r="C210" s="39">
        <v>216.68</v>
      </c>
      <c r="D210" s="162">
        <f t="shared" si="3"/>
        <v>1723171.01</v>
      </c>
      <c r="E210" s="254">
        <f>IF(COUNTIF($E$2:E209,"x")=0,IF(D210&gt;=$J$3,"x",),IF(D210&gt;=((COUNTIF($E$2:E209,"x")*Méthodologie!$H$53)+$J$3),"x",))</f>
        <v>0</v>
      </c>
    </row>
    <row r="211" spans="1:5" x14ac:dyDescent="0.25">
      <c r="A211" s="37">
        <v>2106036</v>
      </c>
      <c r="B211" s="38" t="s">
        <v>409</v>
      </c>
      <c r="C211" s="39">
        <v>7500</v>
      </c>
      <c r="D211" s="162">
        <f t="shared" si="3"/>
        <v>1730671.01</v>
      </c>
      <c r="E211" s="254">
        <f>IF(COUNTIF($E$2:E210,"x")=0,IF(D211&gt;=$J$3,"x",),IF(D211&gt;=((COUNTIF($E$2:E210,"x")*Méthodologie!$H$53)+$J$3),"x",))</f>
        <v>0</v>
      </c>
    </row>
    <row r="212" spans="1:5" x14ac:dyDescent="0.25">
      <c r="A212" s="37">
        <v>2106037</v>
      </c>
      <c r="B212" s="38" t="s">
        <v>410</v>
      </c>
      <c r="C212" s="39">
        <v>3500</v>
      </c>
      <c r="D212" s="162">
        <f t="shared" si="3"/>
        <v>1734171.01</v>
      </c>
      <c r="E212" s="254">
        <f>IF(COUNTIF($E$2:E211,"x")=0,IF(D212&gt;=$J$3,"x",),IF(D212&gt;=((COUNTIF($E$2:E211,"x")*Méthodologie!$H$53)+$J$3),"x",))</f>
        <v>0</v>
      </c>
    </row>
    <row r="213" spans="1:5" x14ac:dyDescent="0.25">
      <c r="A213" s="37">
        <v>2106039</v>
      </c>
      <c r="B213" s="38" t="s">
        <v>411</v>
      </c>
      <c r="C213" s="39">
        <v>4000</v>
      </c>
      <c r="D213" s="162">
        <f t="shared" si="3"/>
        <v>1738171.01</v>
      </c>
      <c r="E213" s="254">
        <f>IF(COUNTIF($E$2:E212,"x")=0,IF(D213&gt;=$J$3,"x",),IF(D213&gt;=((COUNTIF($E$2:E212,"x")*Méthodologie!$H$53)+$J$3),"x",))</f>
        <v>0</v>
      </c>
    </row>
    <row r="214" spans="1:5" x14ac:dyDescent="0.25">
      <c r="A214" s="37">
        <v>2106041</v>
      </c>
      <c r="B214" s="38" t="s">
        <v>412</v>
      </c>
      <c r="C214" s="39">
        <v>1728.36</v>
      </c>
      <c r="D214" s="162">
        <f t="shared" si="3"/>
        <v>1739899.37</v>
      </c>
      <c r="E214" s="254">
        <f>IF(COUNTIF($E$2:E213,"x")=0,IF(D214&gt;=$J$3,"x",),IF(D214&gt;=((COUNTIF($E$2:E213,"x")*Méthodologie!$H$53)+$J$3),"x",))</f>
        <v>0</v>
      </c>
    </row>
    <row r="215" spans="1:5" x14ac:dyDescent="0.25">
      <c r="A215" s="37">
        <v>2106042</v>
      </c>
      <c r="B215" s="38" t="s">
        <v>413</v>
      </c>
      <c r="C215" s="39">
        <v>122.99</v>
      </c>
      <c r="D215" s="162">
        <f t="shared" si="3"/>
        <v>1740022.36</v>
      </c>
      <c r="E215" s="254">
        <f>IF(COUNTIF($E$2:E214,"x")=0,IF(D215&gt;=$J$3,"x",),IF(D215&gt;=((COUNTIF($E$2:E214,"x")*Méthodologie!$H$53)+$J$3),"x",))</f>
        <v>0</v>
      </c>
    </row>
    <row r="216" spans="1:5" x14ac:dyDescent="0.25">
      <c r="A216" s="37">
        <v>2106051</v>
      </c>
      <c r="B216" s="38" t="s">
        <v>414</v>
      </c>
      <c r="C216" s="39">
        <v>11017.87</v>
      </c>
      <c r="D216" s="162">
        <f t="shared" si="3"/>
        <v>1751040.2300000002</v>
      </c>
      <c r="E216" s="254">
        <f>IF(COUNTIF($E$2:E215,"x")=0,IF(D216&gt;=$J$3,"x",),IF(D216&gt;=((COUNTIF($E$2:E215,"x")*Méthodologie!$H$53)+$J$3),"x",))</f>
        <v>0</v>
      </c>
    </row>
    <row r="217" spans="1:5" x14ac:dyDescent="0.25">
      <c r="A217" s="37">
        <v>2106052</v>
      </c>
      <c r="B217" s="38" t="s">
        <v>415</v>
      </c>
      <c r="C217" s="39">
        <v>597</v>
      </c>
      <c r="D217" s="162">
        <f t="shared" si="3"/>
        <v>1751637.2300000002</v>
      </c>
      <c r="E217" s="254">
        <f>IF(COUNTIF($E$2:E216,"x")=0,IF(D217&gt;=$J$3,"x",),IF(D217&gt;=((COUNTIF($E$2:E216,"x")*Méthodologie!$H$53)+$J$3),"x",))</f>
        <v>0</v>
      </c>
    </row>
    <row r="218" spans="1:5" x14ac:dyDescent="0.25">
      <c r="A218" s="37">
        <v>2106053</v>
      </c>
      <c r="B218" s="38" t="s">
        <v>416</v>
      </c>
      <c r="C218" s="39">
        <v>5625</v>
      </c>
      <c r="D218" s="162">
        <f t="shared" si="3"/>
        <v>1757262.2300000002</v>
      </c>
      <c r="E218" s="254">
        <f>IF(COUNTIF($E$2:E217,"x")=0,IF(D218&gt;=$J$3,"x",),IF(D218&gt;=((COUNTIF($E$2:E217,"x")*Méthodologie!$H$53)+$J$3),"x",))</f>
        <v>0</v>
      </c>
    </row>
    <row r="219" spans="1:5" x14ac:dyDescent="0.25">
      <c r="A219" s="37">
        <v>2106054</v>
      </c>
      <c r="B219" s="38" t="s">
        <v>417</v>
      </c>
      <c r="C219" s="39">
        <v>468.13</v>
      </c>
      <c r="D219" s="162">
        <f t="shared" si="3"/>
        <v>1757730.36</v>
      </c>
      <c r="E219" s="254">
        <f>IF(COUNTIF($E$2:E218,"x")=0,IF(D219&gt;=$J$3,"x",),IF(D219&gt;=((COUNTIF($E$2:E218,"x")*Méthodologie!$H$53)+$J$3),"x",))</f>
        <v>0</v>
      </c>
    </row>
    <row r="220" spans="1:5" x14ac:dyDescent="0.25">
      <c r="A220" s="37">
        <v>2106055</v>
      </c>
      <c r="B220" s="38" t="s">
        <v>418</v>
      </c>
      <c r="C220" s="39">
        <v>22868.04</v>
      </c>
      <c r="D220" s="162">
        <f t="shared" si="3"/>
        <v>1780598.4000000001</v>
      </c>
      <c r="E220" s="254">
        <f>IF(COUNTIF($E$2:E219,"x")=0,IF(D220&gt;=$J$3,"x",),IF(D220&gt;=((COUNTIF($E$2:E219,"x")*Méthodologie!$H$53)+$J$3),"x",))</f>
        <v>0</v>
      </c>
    </row>
    <row r="221" spans="1:5" x14ac:dyDescent="0.25">
      <c r="A221" s="37">
        <v>2106059</v>
      </c>
      <c r="B221" s="38" t="s">
        <v>419</v>
      </c>
      <c r="C221" s="39">
        <v>41.31</v>
      </c>
      <c r="D221" s="162">
        <f t="shared" si="3"/>
        <v>1780639.7100000002</v>
      </c>
      <c r="E221" s="254">
        <f>IF(COUNTIF($E$2:E220,"x")=0,IF(D221&gt;=$J$3,"x",),IF(D221&gt;=((COUNTIF($E$2:E220,"x")*Méthodologie!$H$53)+$J$3),"x",))</f>
        <v>0</v>
      </c>
    </row>
    <row r="222" spans="1:5" x14ac:dyDescent="0.25">
      <c r="A222" s="37">
        <v>2106060</v>
      </c>
      <c r="B222" s="38" t="s">
        <v>420</v>
      </c>
      <c r="C222" s="39">
        <v>235.54</v>
      </c>
      <c r="D222" s="162">
        <f t="shared" si="3"/>
        <v>1780875.2500000002</v>
      </c>
      <c r="E222" s="254">
        <f>IF(COUNTIF($E$2:E221,"x")=0,IF(D222&gt;=$J$3,"x",),IF(D222&gt;=((COUNTIF($E$2:E221,"x")*Méthodologie!$H$53)+$J$3),"x",))</f>
        <v>0</v>
      </c>
    </row>
    <row r="223" spans="1:5" x14ac:dyDescent="0.25">
      <c r="A223" s="37">
        <v>2106065</v>
      </c>
      <c r="B223" s="38" t="s">
        <v>421</v>
      </c>
      <c r="C223" s="39">
        <v>1900</v>
      </c>
      <c r="D223" s="162">
        <f t="shared" si="3"/>
        <v>1782775.2500000002</v>
      </c>
      <c r="E223" s="254">
        <f>IF(COUNTIF($E$2:E222,"x")=0,IF(D223&gt;=$J$3,"x",),IF(D223&gt;=((COUNTIF($E$2:E222,"x")*Méthodologie!$H$53)+$J$3),"x",))</f>
        <v>0</v>
      </c>
    </row>
    <row r="224" spans="1:5" x14ac:dyDescent="0.25">
      <c r="A224" s="37">
        <v>2106093</v>
      </c>
      <c r="B224" s="38" t="s">
        <v>422</v>
      </c>
      <c r="C224" s="39">
        <v>305.74</v>
      </c>
      <c r="D224" s="162">
        <f t="shared" si="3"/>
        <v>1783080.9900000002</v>
      </c>
      <c r="E224" s="254">
        <f>IF(COUNTIF($E$2:E223,"x")=0,IF(D224&gt;=$J$3,"x",),IF(D224&gt;=((COUNTIF($E$2:E223,"x")*Méthodologie!$H$53)+$J$3),"x",))</f>
        <v>0</v>
      </c>
    </row>
    <row r="225" spans="1:5" x14ac:dyDescent="0.25">
      <c r="A225" s="37">
        <v>2106094</v>
      </c>
      <c r="B225" s="38" t="s">
        <v>423</v>
      </c>
      <c r="C225" s="39">
        <v>203.31</v>
      </c>
      <c r="D225" s="162">
        <f t="shared" si="3"/>
        <v>1783284.3000000003</v>
      </c>
      <c r="E225" s="254">
        <f>IF(COUNTIF($E$2:E224,"x")=0,IF(D225&gt;=$J$3,"x",),IF(D225&gt;=((COUNTIF($E$2:E224,"x")*Méthodologie!$H$53)+$J$3),"x",))</f>
        <v>0</v>
      </c>
    </row>
    <row r="226" spans="1:5" x14ac:dyDescent="0.25">
      <c r="A226" s="37">
        <v>2106097</v>
      </c>
      <c r="B226" s="38" t="s">
        <v>424</v>
      </c>
      <c r="C226" s="39">
        <v>21505.34</v>
      </c>
      <c r="D226" s="162">
        <f t="shared" si="3"/>
        <v>1804789.6400000004</v>
      </c>
      <c r="E226" s="254" t="str">
        <f>IF(COUNTIF($E$2:E225,"x")=0,IF(D226&gt;=$J$3,"x",),IF(D226&gt;=((COUNTIF($E$2:E225,"x")*Méthodologie!$H$53)+$J$3),"x",))</f>
        <v>x</v>
      </c>
    </row>
    <row r="227" spans="1:5" x14ac:dyDescent="0.25">
      <c r="A227" s="37">
        <v>2106100</v>
      </c>
      <c r="B227" s="38" t="s">
        <v>425</v>
      </c>
      <c r="C227" s="39">
        <v>1360</v>
      </c>
      <c r="D227" s="162">
        <f t="shared" si="3"/>
        <v>1806149.6400000004</v>
      </c>
      <c r="E227" s="254">
        <f>IF(COUNTIF($E$2:E226,"x")=0,IF(D227&gt;=$J$3,"x",),IF(D227&gt;=((COUNTIF($E$2:E226,"x")*Méthodologie!$H$53)+$J$3),"x",))</f>
        <v>0</v>
      </c>
    </row>
    <row r="228" spans="1:5" x14ac:dyDescent="0.25">
      <c r="A228" s="37">
        <v>2106101</v>
      </c>
      <c r="B228" s="38" t="s">
        <v>426</v>
      </c>
      <c r="C228" s="39">
        <v>1222.52</v>
      </c>
      <c r="D228" s="162">
        <f t="shared" si="3"/>
        <v>1807372.1600000004</v>
      </c>
      <c r="E228" s="254">
        <f>IF(COUNTIF($E$2:E227,"x")=0,IF(D228&gt;=$J$3,"x",),IF(D228&gt;=((COUNTIF($E$2:E227,"x")*Méthodologie!$H$53)+$J$3),"x",))</f>
        <v>0</v>
      </c>
    </row>
    <row r="229" spans="1:5" x14ac:dyDescent="0.25">
      <c r="A229" s="37">
        <v>2106102</v>
      </c>
      <c r="B229" s="38" t="s">
        <v>427</v>
      </c>
      <c r="C229" s="39">
        <v>4199.29</v>
      </c>
      <c r="D229" s="162">
        <f t="shared" si="3"/>
        <v>1811571.4500000004</v>
      </c>
      <c r="E229" s="254">
        <f>IF(COUNTIF($E$2:E228,"x")=0,IF(D229&gt;=$J$3,"x",),IF(D229&gt;=((COUNTIF($E$2:E228,"x")*Méthodologie!$H$53)+$J$3),"x",))</f>
        <v>0</v>
      </c>
    </row>
    <row r="230" spans="1:5" x14ac:dyDescent="0.25">
      <c r="A230" s="37">
        <v>2106103</v>
      </c>
      <c r="B230" s="38" t="s">
        <v>428</v>
      </c>
      <c r="C230" s="39">
        <v>575</v>
      </c>
      <c r="D230" s="162">
        <f t="shared" si="3"/>
        <v>1812146.4500000004</v>
      </c>
      <c r="E230" s="254">
        <f>IF(COUNTIF($E$2:E229,"x")=0,IF(D230&gt;=$J$3,"x",),IF(D230&gt;=((COUNTIF($E$2:E229,"x")*Méthodologie!$H$53)+$J$3),"x",))</f>
        <v>0</v>
      </c>
    </row>
    <row r="231" spans="1:5" x14ac:dyDescent="0.25">
      <c r="A231" s="37">
        <v>2106104</v>
      </c>
      <c r="B231" s="38" t="s">
        <v>429</v>
      </c>
      <c r="C231" s="39">
        <v>579</v>
      </c>
      <c r="D231" s="162">
        <f t="shared" si="3"/>
        <v>1812725.4500000004</v>
      </c>
      <c r="E231" s="254">
        <f>IF(COUNTIF($E$2:E230,"x")=0,IF(D231&gt;=$J$3,"x",),IF(D231&gt;=((COUNTIF($E$2:E230,"x")*Méthodologie!$H$53)+$J$3),"x",))</f>
        <v>0</v>
      </c>
    </row>
    <row r="232" spans="1:5" x14ac:dyDescent="0.25">
      <c r="A232" s="37">
        <v>2106105</v>
      </c>
      <c r="B232" s="38" t="s">
        <v>430</v>
      </c>
      <c r="C232" s="39">
        <v>200</v>
      </c>
      <c r="D232" s="162">
        <f t="shared" si="3"/>
        <v>1812925.4500000004</v>
      </c>
      <c r="E232" s="254">
        <f>IF(COUNTIF($E$2:E231,"x")=0,IF(D232&gt;=$J$3,"x",),IF(D232&gt;=((COUNTIF($E$2:E231,"x")*Méthodologie!$H$53)+$J$3),"x",))</f>
        <v>0</v>
      </c>
    </row>
    <row r="233" spans="1:5" x14ac:dyDescent="0.25">
      <c r="A233" s="37">
        <v>2106106</v>
      </c>
      <c r="B233" s="38" t="s">
        <v>431</v>
      </c>
      <c r="C233" s="39">
        <v>47864.04</v>
      </c>
      <c r="D233" s="162">
        <f t="shared" si="3"/>
        <v>1860789.4900000005</v>
      </c>
      <c r="E233" s="254">
        <f>IF(COUNTIF($E$2:E232,"x")=0,IF(D233&gt;=$J$3,"x",),IF(D233&gt;=((COUNTIF($E$2:E232,"x")*Méthodologie!$H$53)+$J$3),"x",))</f>
        <v>0</v>
      </c>
    </row>
    <row r="234" spans="1:5" x14ac:dyDescent="0.25">
      <c r="A234" s="37">
        <v>2106107</v>
      </c>
      <c r="B234" s="38" t="s">
        <v>432</v>
      </c>
      <c r="C234" s="39">
        <v>65751.210000000006</v>
      </c>
      <c r="D234" s="162">
        <f t="shared" si="3"/>
        <v>1926540.7000000004</v>
      </c>
      <c r="E234" s="254">
        <f>IF(COUNTIF($E$2:E233,"x")=0,IF(D234&gt;=$J$3,"x",),IF(D234&gt;=((COUNTIF($E$2:E233,"x")*Méthodologie!$H$53)+$J$3),"x",))</f>
        <v>0</v>
      </c>
    </row>
    <row r="235" spans="1:5" x14ac:dyDescent="0.25">
      <c r="A235" s="37">
        <v>2106108</v>
      </c>
      <c r="B235" s="38" t="s">
        <v>433</v>
      </c>
      <c r="C235" s="39">
        <v>35544.11</v>
      </c>
      <c r="D235" s="162">
        <f t="shared" si="3"/>
        <v>1962084.8100000005</v>
      </c>
      <c r="E235" s="254" t="str">
        <f>IF(COUNTIF($E$2:E234,"x")=0,IF(D235&gt;=$J$3,"x",),IF(D235&gt;=((COUNTIF($E$2:E234,"x")*Méthodologie!$H$53)+$J$3),"x",))</f>
        <v>x</v>
      </c>
    </row>
    <row r="236" spans="1:5" x14ac:dyDescent="0.25">
      <c r="A236" s="37">
        <v>2106112</v>
      </c>
      <c r="B236" s="38" t="s">
        <v>434</v>
      </c>
      <c r="C236" s="39">
        <v>200516.34</v>
      </c>
      <c r="D236" s="162">
        <f t="shared" si="3"/>
        <v>2162601.1500000004</v>
      </c>
      <c r="E236" s="254" t="str">
        <f>IF(COUNTIF($E$2:E235,"x")=0,IF(D236&gt;=$J$3,"x",),IF(D236&gt;=((COUNTIF($E$2:E235,"x")*Méthodologie!$H$53)+$J$3),"x",))</f>
        <v>x</v>
      </c>
    </row>
    <row r="237" spans="1:5" x14ac:dyDescent="0.25">
      <c r="A237" s="37">
        <v>2106114</v>
      </c>
      <c r="B237" s="38" t="s">
        <v>435</v>
      </c>
      <c r="C237" s="39">
        <v>14429.14</v>
      </c>
      <c r="D237" s="162">
        <f t="shared" si="3"/>
        <v>2177030.2900000005</v>
      </c>
      <c r="E237" s="254">
        <f>IF(COUNTIF($E$2:E236,"x")=0,IF(D237&gt;=$J$3,"x",),IF(D237&gt;=((COUNTIF($E$2:E236,"x")*Méthodologie!$H$53)+$J$3),"x",))</f>
        <v>0</v>
      </c>
    </row>
    <row r="238" spans="1:5" x14ac:dyDescent="0.25">
      <c r="A238" s="37">
        <v>2106115</v>
      </c>
      <c r="B238" s="38" t="s">
        <v>436</v>
      </c>
      <c r="C238" s="39">
        <v>13562.18</v>
      </c>
      <c r="D238" s="162">
        <f t="shared" si="3"/>
        <v>2190592.4700000007</v>
      </c>
      <c r="E238" s="254" t="str">
        <f>IF(COUNTIF($E$2:E237,"x")=0,IF(D238&gt;=$J$3,"x",),IF(D238&gt;=((COUNTIF($E$2:E237,"x")*Méthodologie!$H$53)+$J$3),"x",))</f>
        <v>x</v>
      </c>
    </row>
    <row r="239" spans="1:5" x14ac:dyDescent="0.25">
      <c r="A239" s="37">
        <v>2106130</v>
      </c>
      <c r="B239" s="38" t="s">
        <v>437</v>
      </c>
      <c r="C239" s="39">
        <v>53911.76</v>
      </c>
      <c r="D239" s="162">
        <f t="shared" si="3"/>
        <v>2244504.2300000004</v>
      </c>
      <c r="E239" s="254">
        <f>IF(COUNTIF($E$2:E238,"x")=0,IF(D239&gt;=$J$3,"x",),IF(D239&gt;=((COUNTIF($E$2:E238,"x")*Méthodologie!$H$53)+$J$3),"x",))</f>
        <v>0</v>
      </c>
    </row>
    <row r="240" spans="1:5" x14ac:dyDescent="0.25">
      <c r="A240" s="37">
        <v>2106132</v>
      </c>
      <c r="B240" s="38" t="s">
        <v>438</v>
      </c>
      <c r="C240" s="39">
        <v>122.99</v>
      </c>
      <c r="D240" s="162">
        <f t="shared" si="3"/>
        <v>2244627.2200000007</v>
      </c>
      <c r="E240" s="254">
        <f>IF(COUNTIF($E$2:E239,"x")=0,IF(D240&gt;=$J$3,"x",),IF(D240&gt;=((COUNTIF($E$2:E239,"x")*Méthodologie!$H$53)+$J$3),"x",))</f>
        <v>0</v>
      </c>
    </row>
    <row r="241" spans="1:5" x14ac:dyDescent="0.25">
      <c r="A241" s="37">
        <v>2106133</v>
      </c>
      <c r="B241" s="38" t="s">
        <v>439</v>
      </c>
      <c r="C241" s="39">
        <v>122.99</v>
      </c>
      <c r="D241" s="162">
        <f t="shared" si="3"/>
        <v>2244750.2100000009</v>
      </c>
      <c r="E241" s="254">
        <f>IF(COUNTIF($E$2:E240,"x")=0,IF(D241&gt;=$J$3,"x",),IF(D241&gt;=((COUNTIF($E$2:E240,"x")*Méthodologie!$H$53)+$J$3),"x",))</f>
        <v>0</v>
      </c>
    </row>
    <row r="242" spans="1:5" x14ac:dyDescent="0.25">
      <c r="A242" s="37">
        <v>2106134</v>
      </c>
      <c r="B242" s="38" t="s">
        <v>440</v>
      </c>
      <c r="C242" s="39">
        <v>2</v>
      </c>
      <c r="D242" s="162">
        <f t="shared" si="3"/>
        <v>2244752.2100000009</v>
      </c>
      <c r="E242" s="254">
        <f>IF(COUNTIF($E$2:E241,"x")=0,IF(D242&gt;=$J$3,"x",),IF(D242&gt;=((COUNTIF($E$2:E241,"x")*Méthodologie!$H$53)+$J$3),"x",))</f>
        <v>0</v>
      </c>
    </row>
    <row r="243" spans="1:5" x14ac:dyDescent="0.25">
      <c r="A243" s="37">
        <v>2106135</v>
      </c>
      <c r="B243" s="38" t="s">
        <v>441</v>
      </c>
      <c r="C243" s="39">
        <v>2</v>
      </c>
      <c r="D243" s="162">
        <f t="shared" si="3"/>
        <v>2244754.2100000009</v>
      </c>
      <c r="E243" s="254">
        <f>IF(COUNTIF($E$2:E242,"x")=0,IF(D243&gt;=$J$3,"x",),IF(D243&gt;=((COUNTIF($E$2:E242,"x")*Méthodologie!$H$53)+$J$3),"x",))</f>
        <v>0</v>
      </c>
    </row>
    <row r="244" spans="1:5" x14ac:dyDescent="0.25">
      <c r="A244" s="37">
        <v>2106136</v>
      </c>
      <c r="B244" s="38" t="s">
        <v>442</v>
      </c>
      <c r="C244" s="39">
        <v>122.99</v>
      </c>
      <c r="D244" s="162">
        <f t="shared" si="3"/>
        <v>2244877.2000000011</v>
      </c>
      <c r="E244" s="254">
        <f>IF(COUNTIF($E$2:E243,"x")=0,IF(D244&gt;=$J$3,"x",),IF(D244&gt;=((COUNTIF($E$2:E243,"x")*Méthodologie!$H$53)+$J$3),"x",))</f>
        <v>0</v>
      </c>
    </row>
    <row r="245" spans="1:5" x14ac:dyDescent="0.25">
      <c r="A245" s="37">
        <v>2106151</v>
      </c>
      <c r="B245" s="38" t="s">
        <v>443</v>
      </c>
      <c r="C245" s="39">
        <v>100</v>
      </c>
      <c r="D245" s="162">
        <f t="shared" si="3"/>
        <v>2244977.2000000011</v>
      </c>
      <c r="E245" s="254">
        <f>IF(COUNTIF($E$2:E244,"x")=0,IF(D245&gt;=$J$3,"x",),IF(D245&gt;=((COUNTIF($E$2:E244,"x")*Méthodologie!$H$53)+$J$3),"x",))</f>
        <v>0</v>
      </c>
    </row>
    <row r="246" spans="1:5" x14ac:dyDescent="0.25">
      <c r="A246" s="37">
        <v>2106152</v>
      </c>
      <c r="B246" s="38" t="s">
        <v>444</v>
      </c>
      <c r="C246" s="39">
        <v>150</v>
      </c>
      <c r="D246" s="162">
        <f t="shared" si="3"/>
        <v>2245127.2000000011</v>
      </c>
      <c r="E246" s="254">
        <f>IF(COUNTIF($E$2:E245,"x")=0,IF(D246&gt;=$J$3,"x",),IF(D246&gt;=((COUNTIF($E$2:E245,"x")*Méthodologie!$H$53)+$J$3),"x",))</f>
        <v>0</v>
      </c>
    </row>
    <row r="247" spans="1:5" x14ac:dyDescent="0.25">
      <c r="A247" s="37">
        <v>2106153</v>
      </c>
      <c r="B247" s="38" t="s">
        <v>445</v>
      </c>
      <c r="C247" s="39">
        <v>7308.54</v>
      </c>
      <c r="D247" s="162">
        <f t="shared" ref="D247:D310" si="4">IF(C247&lt;&gt;0,D246+C247,)</f>
        <v>2252435.7400000012</v>
      </c>
      <c r="E247" s="254">
        <f>IF(COUNTIF($E$2:E246,"x")=0,IF(D247&gt;=$J$3,"x",),IF(D247&gt;=((COUNTIF($E$2:E246,"x")*Méthodologie!$H$53)+$J$3),"x",))</f>
        <v>0</v>
      </c>
    </row>
    <row r="248" spans="1:5" x14ac:dyDescent="0.25">
      <c r="A248" s="37">
        <v>2106154</v>
      </c>
      <c r="B248" s="38" t="s">
        <v>446</v>
      </c>
      <c r="C248" s="39">
        <v>2494.3200000000002</v>
      </c>
      <c r="D248" s="162">
        <f t="shared" si="4"/>
        <v>2254930.060000001</v>
      </c>
      <c r="E248" s="254">
        <f>IF(COUNTIF($E$2:E247,"x")=0,IF(D248&gt;=$J$3,"x",),IF(D248&gt;=((COUNTIF($E$2:E247,"x")*Méthodologie!$H$53)+$J$3),"x",))</f>
        <v>0</v>
      </c>
    </row>
    <row r="249" spans="1:5" x14ac:dyDescent="0.25">
      <c r="A249" s="37">
        <v>2106155</v>
      </c>
      <c r="B249" s="38" t="s">
        <v>447</v>
      </c>
      <c r="C249" s="39">
        <v>2249.5</v>
      </c>
      <c r="D249" s="162">
        <f t="shared" si="4"/>
        <v>2257179.560000001</v>
      </c>
      <c r="E249" s="254">
        <f>IF(COUNTIF($E$2:E248,"x")=0,IF(D249&gt;=$J$3,"x",),IF(D249&gt;=((COUNTIF($E$2:E248,"x")*Méthodologie!$H$53)+$J$3),"x",))</f>
        <v>0</v>
      </c>
    </row>
    <row r="250" spans="1:5" x14ac:dyDescent="0.25">
      <c r="A250" s="37">
        <v>2106156</v>
      </c>
      <c r="B250" s="38" t="s">
        <v>448</v>
      </c>
      <c r="C250" s="39">
        <v>950</v>
      </c>
      <c r="D250" s="162">
        <f t="shared" si="4"/>
        <v>2258129.560000001</v>
      </c>
      <c r="E250" s="254">
        <f>IF(COUNTIF($E$2:E249,"x")=0,IF(D250&gt;=$J$3,"x",),IF(D250&gt;=((COUNTIF($E$2:E249,"x")*Méthodologie!$H$53)+$J$3),"x",))</f>
        <v>0</v>
      </c>
    </row>
    <row r="251" spans="1:5" x14ac:dyDescent="0.25">
      <c r="A251" s="37">
        <v>2106157</v>
      </c>
      <c r="B251" s="38" t="s">
        <v>449</v>
      </c>
      <c r="C251" s="39">
        <v>3500</v>
      </c>
      <c r="D251" s="162">
        <f t="shared" si="4"/>
        <v>2261629.560000001</v>
      </c>
      <c r="E251" s="254">
        <f>IF(COUNTIF($E$2:E250,"x")=0,IF(D251&gt;=$J$3,"x",),IF(D251&gt;=((COUNTIF($E$2:E250,"x")*Méthodologie!$H$53)+$J$3),"x",))</f>
        <v>0</v>
      </c>
    </row>
    <row r="252" spans="1:5" x14ac:dyDescent="0.25">
      <c r="A252" s="37">
        <v>2106158</v>
      </c>
      <c r="B252" s="38" t="s">
        <v>450</v>
      </c>
      <c r="C252" s="39">
        <v>7500</v>
      </c>
      <c r="D252" s="162">
        <f t="shared" si="4"/>
        <v>2269129.560000001</v>
      </c>
      <c r="E252" s="254">
        <f>IF(COUNTIF($E$2:E251,"x")=0,IF(D252&gt;=$J$3,"x",),IF(D252&gt;=((COUNTIF($E$2:E251,"x")*Méthodologie!$H$53)+$J$3),"x",))</f>
        <v>0</v>
      </c>
    </row>
    <row r="253" spans="1:5" x14ac:dyDescent="0.25">
      <c r="A253" s="37">
        <v>2106159</v>
      </c>
      <c r="B253" s="38" t="s">
        <v>451</v>
      </c>
      <c r="C253" s="39">
        <v>2430</v>
      </c>
      <c r="D253" s="162">
        <f t="shared" si="4"/>
        <v>2271559.560000001</v>
      </c>
      <c r="E253" s="254">
        <f>IF(COUNTIF($E$2:E252,"x")=0,IF(D253&gt;=$J$3,"x",),IF(D253&gt;=((COUNTIF($E$2:E252,"x")*Méthodologie!$H$53)+$J$3),"x",))</f>
        <v>0</v>
      </c>
    </row>
    <row r="254" spans="1:5" x14ac:dyDescent="0.25">
      <c r="A254" s="37">
        <v>2107011</v>
      </c>
      <c r="B254" s="38" t="s">
        <v>454</v>
      </c>
      <c r="C254" s="39">
        <v>12500</v>
      </c>
      <c r="D254" s="162">
        <f t="shared" si="4"/>
        <v>2284059.560000001</v>
      </c>
      <c r="E254" s="254">
        <f>IF(COUNTIF($E$2:E253,"x")=0,IF(D254&gt;=$J$3,"x",),IF(D254&gt;=((COUNTIF($E$2:E253,"x")*Méthodologie!$H$53)+$J$3),"x",))</f>
        <v>0</v>
      </c>
    </row>
    <row r="255" spans="1:5" x14ac:dyDescent="0.25">
      <c r="A255" s="37">
        <v>2107012</v>
      </c>
      <c r="B255" s="38" t="s">
        <v>455</v>
      </c>
      <c r="C255" s="39">
        <v>9375</v>
      </c>
      <c r="D255" s="162">
        <f t="shared" si="4"/>
        <v>2293434.560000001</v>
      </c>
      <c r="E255" s="254">
        <f>IF(COUNTIF($E$2:E254,"x")=0,IF(D255&gt;=$J$3,"x",),IF(D255&gt;=((COUNTIF($E$2:E254,"x")*Méthodologie!$H$53)+$J$3),"x",))</f>
        <v>0</v>
      </c>
    </row>
    <row r="256" spans="1:5" x14ac:dyDescent="0.25">
      <c r="A256" s="37">
        <v>2107013</v>
      </c>
      <c r="B256" s="38" t="s">
        <v>456</v>
      </c>
      <c r="C256" s="39">
        <v>400</v>
      </c>
      <c r="D256" s="162">
        <f t="shared" si="4"/>
        <v>2293834.560000001</v>
      </c>
      <c r="E256" s="254">
        <f>IF(COUNTIF($E$2:E255,"x")=0,IF(D256&gt;=$J$3,"x",),IF(D256&gt;=((COUNTIF($E$2:E255,"x")*Méthodologie!$H$53)+$J$3),"x",))</f>
        <v>0</v>
      </c>
    </row>
    <row r="257" spans="1:5" x14ac:dyDescent="0.25">
      <c r="A257" s="37">
        <v>2107035</v>
      </c>
      <c r="B257" s="38" t="s">
        <v>457</v>
      </c>
      <c r="C257" s="39">
        <v>328.84</v>
      </c>
      <c r="D257" s="162">
        <f t="shared" si="4"/>
        <v>2294163.4000000008</v>
      </c>
      <c r="E257" s="254">
        <f>IF(COUNTIF($E$2:E256,"x")=0,IF(D257&gt;=$J$3,"x",),IF(D257&gt;=((COUNTIF($E$2:E256,"x")*Méthodologie!$H$53)+$J$3),"x",))</f>
        <v>0</v>
      </c>
    </row>
    <row r="258" spans="1:5" x14ac:dyDescent="0.25">
      <c r="A258" s="37">
        <v>2107036</v>
      </c>
      <c r="B258" s="38" t="s">
        <v>458</v>
      </c>
      <c r="C258" s="39">
        <v>22863.599999999999</v>
      </c>
      <c r="D258" s="162">
        <f t="shared" si="4"/>
        <v>2317027.0000000009</v>
      </c>
      <c r="E258" s="254" t="str">
        <f>IF(COUNTIF($E$2:E257,"x")=0,IF(D258&gt;=$J$3,"x",),IF(D258&gt;=((COUNTIF($E$2:E257,"x")*Méthodologie!$H$53)+$J$3),"x",))</f>
        <v>x</v>
      </c>
    </row>
    <row r="259" spans="1:5" x14ac:dyDescent="0.25">
      <c r="A259" s="37">
        <v>2107038</v>
      </c>
      <c r="B259" s="38" t="s">
        <v>459</v>
      </c>
      <c r="C259" s="39">
        <v>26396.82</v>
      </c>
      <c r="D259" s="162">
        <f t="shared" si="4"/>
        <v>2343423.8200000008</v>
      </c>
      <c r="E259" s="254">
        <f>IF(COUNTIF($E$2:E258,"x")=0,IF(D259&gt;=$J$3,"x",),IF(D259&gt;=((COUNTIF($E$2:E258,"x")*Méthodologie!$H$53)+$J$3),"x",))</f>
        <v>0</v>
      </c>
    </row>
    <row r="260" spans="1:5" x14ac:dyDescent="0.25">
      <c r="A260" s="37">
        <v>2107039</v>
      </c>
      <c r="B260" s="38" t="s">
        <v>460</v>
      </c>
      <c r="C260" s="39">
        <v>5625</v>
      </c>
      <c r="D260" s="162">
        <f t="shared" si="4"/>
        <v>2349048.8200000008</v>
      </c>
      <c r="E260" s="254">
        <f>IF(COUNTIF($E$2:E259,"x")=0,IF(D260&gt;=$J$3,"x",),IF(D260&gt;=((COUNTIF($E$2:E259,"x")*Méthodologie!$H$53)+$J$3),"x",))</f>
        <v>0</v>
      </c>
    </row>
    <row r="261" spans="1:5" x14ac:dyDescent="0.25">
      <c r="A261" s="37">
        <v>2107040</v>
      </c>
      <c r="B261" s="38" t="s">
        <v>461</v>
      </c>
      <c r="C261" s="39">
        <v>772.5</v>
      </c>
      <c r="D261" s="162">
        <f t="shared" si="4"/>
        <v>2349821.3200000008</v>
      </c>
      <c r="E261" s="254">
        <f>IF(COUNTIF($E$2:E260,"x")=0,IF(D261&gt;=$J$3,"x",),IF(D261&gt;=((COUNTIF($E$2:E260,"x")*Méthodologie!$H$53)+$J$3),"x",))</f>
        <v>0</v>
      </c>
    </row>
    <row r="262" spans="1:5" x14ac:dyDescent="0.25">
      <c r="A262" s="37">
        <v>2107041</v>
      </c>
      <c r="B262" s="38" t="s">
        <v>462</v>
      </c>
      <c r="C262" s="39">
        <v>6280</v>
      </c>
      <c r="D262" s="162">
        <f t="shared" si="4"/>
        <v>2356101.3200000008</v>
      </c>
      <c r="E262" s="254">
        <f>IF(COUNTIF($E$2:E261,"x")=0,IF(D262&gt;=$J$3,"x",),IF(D262&gt;=((COUNTIF($E$2:E261,"x")*Méthodologie!$H$53)+$J$3),"x",))</f>
        <v>0</v>
      </c>
    </row>
    <row r="263" spans="1:5" x14ac:dyDescent="0.25">
      <c r="A263" s="37">
        <v>2107050</v>
      </c>
      <c r="B263" s="38" t="s">
        <v>463</v>
      </c>
      <c r="C263" s="39">
        <v>580.1</v>
      </c>
      <c r="D263" s="162">
        <f t="shared" si="4"/>
        <v>2356681.4200000009</v>
      </c>
      <c r="E263" s="254">
        <f>IF(COUNTIF($E$2:E262,"x")=0,IF(D263&gt;=$J$3,"x",),IF(D263&gt;=((COUNTIF($E$2:E262,"x")*Méthodologie!$H$53)+$J$3),"x",))</f>
        <v>0</v>
      </c>
    </row>
    <row r="264" spans="1:5" x14ac:dyDescent="0.25">
      <c r="A264" s="37">
        <v>2107051</v>
      </c>
      <c r="B264" s="38" t="s">
        <v>464</v>
      </c>
      <c r="C264" s="39">
        <v>361.07</v>
      </c>
      <c r="D264" s="162">
        <f t="shared" si="4"/>
        <v>2357042.4900000007</v>
      </c>
      <c r="E264" s="254">
        <f>IF(COUNTIF($E$2:E263,"x")=0,IF(D264&gt;=$J$3,"x",),IF(D264&gt;=((COUNTIF($E$2:E263,"x")*Méthodologie!$H$53)+$J$3),"x",))</f>
        <v>0</v>
      </c>
    </row>
    <row r="265" spans="1:5" x14ac:dyDescent="0.25">
      <c r="A265" s="37">
        <v>2107058</v>
      </c>
      <c r="B265" s="38" t="s">
        <v>465</v>
      </c>
      <c r="C265" s="39">
        <v>57.4</v>
      </c>
      <c r="D265" s="162">
        <f t="shared" si="4"/>
        <v>2357099.8900000006</v>
      </c>
      <c r="E265" s="254">
        <f>IF(COUNTIF($E$2:E264,"x")=0,IF(D265&gt;=$J$3,"x",),IF(D265&gt;=((COUNTIF($E$2:E264,"x")*Méthodologie!$H$53)+$J$3),"x",))</f>
        <v>0</v>
      </c>
    </row>
    <row r="266" spans="1:5" x14ac:dyDescent="0.25">
      <c r="A266" s="37">
        <v>2107063</v>
      </c>
      <c r="B266" s="38" t="s">
        <v>466</v>
      </c>
      <c r="C266" s="39">
        <v>8710.14</v>
      </c>
      <c r="D266" s="162">
        <f t="shared" si="4"/>
        <v>2365810.0300000007</v>
      </c>
      <c r="E266" s="254">
        <f>IF(COUNTIF($E$2:E265,"x")=0,IF(D266&gt;=$J$3,"x",),IF(D266&gt;=((COUNTIF($E$2:E265,"x")*Méthodologie!$H$53)+$J$3),"x",))</f>
        <v>0</v>
      </c>
    </row>
    <row r="267" spans="1:5" x14ac:dyDescent="0.25">
      <c r="A267" s="37">
        <v>2107083</v>
      </c>
      <c r="B267" s="38" t="s">
        <v>467</v>
      </c>
      <c r="C267" s="39">
        <v>533</v>
      </c>
      <c r="D267" s="162">
        <f t="shared" si="4"/>
        <v>2366343.0300000007</v>
      </c>
      <c r="E267" s="254">
        <f>IF(COUNTIF($E$2:E266,"x")=0,IF(D267&gt;=$J$3,"x",),IF(D267&gt;=((COUNTIF($E$2:E266,"x")*Méthodologie!$H$53)+$J$3),"x",))</f>
        <v>0</v>
      </c>
    </row>
    <row r="268" spans="1:5" x14ac:dyDescent="0.25">
      <c r="A268" s="37">
        <v>2107084</v>
      </c>
      <c r="B268" s="38" t="s">
        <v>468</v>
      </c>
      <c r="C268" s="39">
        <v>330.37</v>
      </c>
      <c r="D268" s="162">
        <f t="shared" si="4"/>
        <v>2366673.4000000008</v>
      </c>
      <c r="E268" s="254">
        <f>IF(COUNTIF($E$2:E267,"x")=0,IF(D268&gt;=$J$3,"x",),IF(D268&gt;=((COUNTIF($E$2:E267,"x")*Méthodologie!$H$53)+$J$3),"x",))</f>
        <v>0</v>
      </c>
    </row>
    <row r="269" spans="1:5" x14ac:dyDescent="0.25">
      <c r="A269" s="37">
        <v>2107085</v>
      </c>
      <c r="B269" s="38" t="s">
        <v>469</v>
      </c>
      <c r="C269" s="39">
        <v>1106.6600000000001</v>
      </c>
      <c r="D269" s="162">
        <f t="shared" si="4"/>
        <v>2367780.060000001</v>
      </c>
      <c r="E269" s="254">
        <f>IF(COUNTIF($E$2:E268,"x")=0,IF(D269&gt;=$J$3,"x",),IF(D269&gt;=((COUNTIF($E$2:E268,"x")*Méthodologie!$H$53)+$J$3),"x",))</f>
        <v>0</v>
      </c>
    </row>
    <row r="270" spans="1:5" x14ac:dyDescent="0.25">
      <c r="A270" s="37">
        <v>2107086</v>
      </c>
      <c r="B270" s="38" t="s">
        <v>470</v>
      </c>
      <c r="C270" s="39">
        <v>688</v>
      </c>
      <c r="D270" s="162">
        <f t="shared" si="4"/>
        <v>2368468.060000001</v>
      </c>
      <c r="E270" s="254">
        <f>IF(COUNTIF($E$2:E269,"x")=0,IF(D270&gt;=$J$3,"x",),IF(D270&gt;=((COUNTIF($E$2:E269,"x")*Méthodologie!$H$53)+$J$3),"x",))</f>
        <v>0</v>
      </c>
    </row>
    <row r="271" spans="1:5" x14ac:dyDescent="0.25">
      <c r="A271" s="37">
        <v>2107087</v>
      </c>
      <c r="B271" s="38" t="s">
        <v>471</v>
      </c>
      <c r="C271" s="39">
        <v>150</v>
      </c>
      <c r="D271" s="162">
        <f t="shared" si="4"/>
        <v>2368618.060000001</v>
      </c>
      <c r="E271" s="254">
        <f>IF(COUNTIF($E$2:E270,"x")=0,IF(D271&gt;=$J$3,"x",),IF(D271&gt;=((COUNTIF($E$2:E270,"x")*Méthodologie!$H$53)+$J$3),"x",))</f>
        <v>0</v>
      </c>
    </row>
    <row r="272" spans="1:5" x14ac:dyDescent="0.25">
      <c r="A272" s="37">
        <v>2108003</v>
      </c>
      <c r="B272" s="38" t="s">
        <v>472</v>
      </c>
      <c r="C272" s="39">
        <v>52879.95</v>
      </c>
      <c r="D272" s="162">
        <f t="shared" si="4"/>
        <v>2421498.0100000012</v>
      </c>
      <c r="E272" s="254">
        <f>IF(COUNTIF($E$2:E271,"x")=0,IF(D272&gt;=$J$3,"x",),IF(D272&gt;=((COUNTIF($E$2:E271,"x")*Méthodologie!$H$53)+$J$3),"x",))</f>
        <v>0</v>
      </c>
    </row>
    <row r="273" spans="1:5" x14ac:dyDescent="0.25">
      <c r="A273" s="37">
        <v>2108004</v>
      </c>
      <c r="B273" s="38" t="s">
        <v>473</v>
      </c>
      <c r="C273" s="39">
        <v>116129</v>
      </c>
      <c r="D273" s="162">
        <f t="shared" si="4"/>
        <v>2537627.0100000012</v>
      </c>
      <c r="E273" s="254" t="str">
        <f>IF(COUNTIF($E$2:E272,"x")=0,IF(D273&gt;=$J$3,"x",),IF(D273&gt;=((COUNTIF($E$2:E272,"x")*Méthodologie!$H$53)+$J$3),"x",))</f>
        <v>x</v>
      </c>
    </row>
    <row r="274" spans="1:5" x14ac:dyDescent="0.25">
      <c r="A274" s="37">
        <v>2108006</v>
      </c>
      <c r="B274" s="38" t="s">
        <v>474</v>
      </c>
      <c r="C274" s="39">
        <v>4805.92</v>
      </c>
      <c r="D274" s="162">
        <f t="shared" si="4"/>
        <v>2542432.9300000011</v>
      </c>
      <c r="E274" s="254">
        <f>IF(COUNTIF($E$2:E273,"x")=0,IF(D274&gt;=$J$3,"x",),IF(D274&gt;=((COUNTIF($E$2:E273,"x")*Méthodologie!$H$53)+$J$3),"x",))</f>
        <v>0</v>
      </c>
    </row>
    <row r="275" spans="1:5" x14ac:dyDescent="0.25">
      <c r="A275" s="37">
        <v>2108007</v>
      </c>
      <c r="B275" s="38" t="s">
        <v>476</v>
      </c>
      <c r="C275" s="39">
        <v>50898.26</v>
      </c>
      <c r="D275" s="162">
        <f t="shared" si="4"/>
        <v>2593331.1900000009</v>
      </c>
      <c r="E275" s="254" t="str">
        <f>IF(COUNTIF($E$2:E274,"x")=0,IF(D275&gt;=$J$3,"x",),IF(D275&gt;=((COUNTIF($E$2:E274,"x")*Méthodologie!$H$53)+$J$3),"x",))</f>
        <v>x</v>
      </c>
    </row>
    <row r="276" spans="1:5" x14ac:dyDescent="0.25">
      <c r="A276" s="37">
        <v>2108012</v>
      </c>
      <c r="B276" s="38" t="s">
        <v>477</v>
      </c>
      <c r="C276" s="39">
        <v>13500</v>
      </c>
      <c r="D276" s="162">
        <f t="shared" si="4"/>
        <v>2606831.1900000009</v>
      </c>
      <c r="E276" s="254">
        <f>IF(COUNTIF($E$2:E275,"x")=0,IF(D276&gt;=$J$3,"x",),IF(D276&gt;=((COUNTIF($E$2:E275,"x")*Méthodologie!$H$53)+$J$3),"x",))</f>
        <v>0</v>
      </c>
    </row>
    <row r="277" spans="1:5" x14ac:dyDescent="0.25">
      <c r="A277" s="37">
        <v>2108013</v>
      </c>
      <c r="B277" s="38" t="s">
        <v>478</v>
      </c>
      <c r="C277" s="39">
        <v>93811.05</v>
      </c>
      <c r="D277" s="162">
        <f t="shared" si="4"/>
        <v>2700642.2400000007</v>
      </c>
      <c r="E277" s="254" t="str">
        <f>IF(COUNTIF($E$2:E276,"x")=0,IF(D277&gt;=$J$3,"x",),IF(D277&gt;=((COUNTIF($E$2:E276,"x")*Méthodologie!$H$53)+$J$3),"x",))</f>
        <v>x</v>
      </c>
    </row>
    <row r="278" spans="1:5" x14ac:dyDescent="0.25">
      <c r="A278" s="37">
        <v>2108015</v>
      </c>
      <c r="B278" s="38" t="s">
        <v>479</v>
      </c>
      <c r="C278" s="39">
        <v>7500</v>
      </c>
      <c r="D278" s="162">
        <f t="shared" si="4"/>
        <v>2708142.2400000007</v>
      </c>
      <c r="E278" s="254">
        <f>IF(COUNTIF($E$2:E277,"x")=0,IF(D278&gt;=$J$3,"x",),IF(D278&gt;=((COUNTIF($E$2:E277,"x")*Méthodologie!$H$53)+$J$3),"x",))</f>
        <v>0</v>
      </c>
    </row>
    <row r="279" spans="1:5" x14ac:dyDescent="0.25">
      <c r="A279" s="37">
        <v>2108016</v>
      </c>
      <c r="B279" s="38" t="s">
        <v>480</v>
      </c>
      <c r="C279" s="39">
        <v>3500</v>
      </c>
      <c r="D279" s="162">
        <f t="shared" si="4"/>
        <v>2711642.2400000007</v>
      </c>
      <c r="E279" s="254">
        <f>IF(COUNTIF($E$2:E278,"x")=0,IF(D279&gt;=$J$3,"x",),IF(D279&gt;=((COUNTIF($E$2:E278,"x")*Méthodologie!$H$53)+$J$3),"x",))</f>
        <v>0</v>
      </c>
    </row>
    <row r="280" spans="1:5" x14ac:dyDescent="0.25">
      <c r="A280" s="37">
        <v>2108041</v>
      </c>
      <c r="B280" s="38" t="s">
        <v>481</v>
      </c>
      <c r="C280" s="39">
        <v>23541.53</v>
      </c>
      <c r="D280" s="162">
        <f t="shared" si="4"/>
        <v>2735183.7700000005</v>
      </c>
      <c r="E280" s="254">
        <f>IF(COUNTIF($E$2:E279,"x")=0,IF(D280&gt;=$J$3,"x",),IF(D280&gt;=((COUNTIF($E$2:E279,"x")*Méthodologie!$H$53)+$J$3),"x",))</f>
        <v>0</v>
      </c>
    </row>
    <row r="281" spans="1:5" x14ac:dyDescent="0.25">
      <c r="A281" s="37">
        <v>2108063</v>
      </c>
      <c r="B281" s="38" t="s">
        <v>482</v>
      </c>
      <c r="C281" s="39">
        <v>235.54</v>
      </c>
      <c r="D281" s="162">
        <f t="shared" si="4"/>
        <v>2735419.3100000005</v>
      </c>
      <c r="E281" s="254">
        <f>IF(COUNTIF($E$2:E280,"x")=0,IF(D281&gt;=$J$3,"x",),IF(D281&gt;=((COUNTIF($E$2:E280,"x")*Méthodologie!$H$53)+$J$3),"x",))</f>
        <v>0</v>
      </c>
    </row>
    <row r="282" spans="1:5" x14ac:dyDescent="0.25">
      <c r="A282" s="37">
        <v>2108066</v>
      </c>
      <c r="B282" s="38" t="s">
        <v>483</v>
      </c>
      <c r="C282" s="39">
        <v>748.47</v>
      </c>
      <c r="D282" s="162">
        <f t="shared" si="4"/>
        <v>2736167.7800000007</v>
      </c>
      <c r="E282" s="254">
        <f>IF(COUNTIF($E$2:E281,"x")=0,IF(D282&gt;=$J$3,"x",),IF(D282&gt;=((COUNTIF($E$2:E281,"x")*Méthodologie!$H$53)+$J$3),"x",))</f>
        <v>0</v>
      </c>
    </row>
    <row r="283" spans="1:5" x14ac:dyDescent="0.25">
      <c r="A283" s="37">
        <v>2108067</v>
      </c>
      <c r="B283" s="38" t="s">
        <v>484</v>
      </c>
      <c r="C283" s="39">
        <v>9375</v>
      </c>
      <c r="D283" s="162">
        <f t="shared" si="4"/>
        <v>2745542.7800000007</v>
      </c>
      <c r="E283" s="254">
        <f>IF(COUNTIF($E$2:E282,"x")=0,IF(D283&gt;=$J$3,"x",),IF(D283&gt;=((COUNTIF($E$2:E282,"x")*Méthodologie!$H$53)+$J$3),"x",))</f>
        <v>0</v>
      </c>
    </row>
    <row r="284" spans="1:5" x14ac:dyDescent="0.25">
      <c r="A284" s="37">
        <v>2108068</v>
      </c>
      <c r="B284" s="38" t="s">
        <v>485</v>
      </c>
      <c r="C284" s="39">
        <v>5625</v>
      </c>
      <c r="D284" s="162">
        <f t="shared" si="4"/>
        <v>2751167.7800000007</v>
      </c>
      <c r="E284" s="254">
        <f>IF(COUNTIF($E$2:E283,"x")=0,IF(D284&gt;=$J$3,"x",),IF(D284&gt;=((COUNTIF($E$2:E283,"x")*Méthodologie!$H$53)+$J$3),"x",))</f>
        <v>0</v>
      </c>
    </row>
    <row r="285" spans="1:5" x14ac:dyDescent="0.25">
      <c r="A285" s="37">
        <v>2108070</v>
      </c>
      <c r="B285" s="38" t="s">
        <v>486</v>
      </c>
      <c r="C285" s="39">
        <v>950</v>
      </c>
      <c r="D285" s="162">
        <f t="shared" si="4"/>
        <v>2752117.7800000007</v>
      </c>
      <c r="E285" s="254">
        <f>IF(COUNTIF($E$2:E284,"x")=0,IF(D285&gt;=$J$3,"x",),IF(D285&gt;=((COUNTIF($E$2:E284,"x")*Méthodologie!$H$53)+$J$3),"x",))</f>
        <v>0</v>
      </c>
    </row>
    <row r="286" spans="1:5" x14ac:dyDescent="0.25">
      <c r="A286" s="37">
        <v>2108071</v>
      </c>
      <c r="B286" s="38" t="s">
        <v>487</v>
      </c>
      <c r="C286" s="39">
        <v>54045.69</v>
      </c>
      <c r="D286" s="162">
        <f t="shared" si="4"/>
        <v>2806163.4700000007</v>
      </c>
      <c r="E286" s="254">
        <f>IF(COUNTIF($E$2:E285,"x")=0,IF(D286&gt;=$J$3,"x",),IF(D286&gt;=((COUNTIF($E$2:E285,"x")*Méthodologie!$H$53)+$J$3),"x",))</f>
        <v>0</v>
      </c>
    </row>
    <row r="287" spans="1:5" x14ac:dyDescent="0.25">
      <c r="A287" s="37">
        <v>2108073</v>
      </c>
      <c r="B287" s="38" t="s">
        <v>488</v>
      </c>
      <c r="C287" s="39">
        <v>7265.22</v>
      </c>
      <c r="D287" s="162">
        <f t="shared" si="4"/>
        <v>2813428.6900000009</v>
      </c>
      <c r="E287" s="254">
        <f>IF(COUNTIF($E$2:E286,"x")=0,IF(D287&gt;=$J$3,"x",),IF(D287&gt;=((COUNTIF($E$2:E286,"x")*Méthodologie!$H$53)+$J$3),"x",))</f>
        <v>0</v>
      </c>
    </row>
    <row r="288" spans="1:5" x14ac:dyDescent="0.25">
      <c r="A288" s="37">
        <v>2108074</v>
      </c>
      <c r="B288" s="38" t="s">
        <v>489</v>
      </c>
      <c r="C288" s="39">
        <v>2875.08</v>
      </c>
      <c r="D288" s="162">
        <f t="shared" si="4"/>
        <v>2816303.7700000009</v>
      </c>
      <c r="E288" s="254">
        <f>IF(COUNTIF($E$2:E287,"x")=0,IF(D288&gt;=$J$3,"x",),IF(D288&gt;=((COUNTIF($E$2:E287,"x")*Méthodologie!$H$53)+$J$3),"x",))</f>
        <v>0</v>
      </c>
    </row>
    <row r="289" spans="1:5" x14ac:dyDescent="0.25">
      <c r="A289" s="37">
        <v>2108103</v>
      </c>
      <c r="B289" s="38" t="s">
        <v>490</v>
      </c>
      <c r="C289" s="39">
        <v>2345</v>
      </c>
      <c r="D289" s="162">
        <f t="shared" si="4"/>
        <v>2818648.7700000009</v>
      </c>
      <c r="E289" s="254">
        <f>IF(COUNTIF($E$2:E288,"x")=0,IF(D289&gt;=$J$3,"x",),IF(D289&gt;=((COUNTIF($E$2:E288,"x")*Méthodologie!$H$53)+$J$3),"x",))</f>
        <v>0</v>
      </c>
    </row>
    <row r="290" spans="1:5" x14ac:dyDescent="0.25">
      <c r="A290" s="37">
        <v>2108107</v>
      </c>
      <c r="B290" s="38" t="s">
        <v>491</v>
      </c>
      <c r="C290" s="39">
        <v>966.6</v>
      </c>
      <c r="D290" s="162">
        <f t="shared" si="4"/>
        <v>2819615.370000001</v>
      </c>
      <c r="E290" s="254">
        <f>IF(COUNTIF($E$2:E289,"x")=0,IF(D290&gt;=$J$3,"x",),IF(D290&gt;=((COUNTIF($E$2:E289,"x")*Méthodologie!$H$53)+$J$3),"x",))</f>
        <v>0</v>
      </c>
    </row>
    <row r="291" spans="1:5" x14ac:dyDescent="0.25">
      <c r="A291" s="37">
        <v>2108108</v>
      </c>
      <c r="B291" s="38" t="s">
        <v>492</v>
      </c>
      <c r="C291" s="39">
        <v>3466.21</v>
      </c>
      <c r="D291" s="162">
        <f t="shared" si="4"/>
        <v>2823081.580000001</v>
      </c>
      <c r="E291" s="254">
        <f>IF(COUNTIF($E$2:E290,"x")=0,IF(D291&gt;=$J$3,"x",),IF(D291&gt;=((COUNTIF($E$2:E290,"x")*Méthodologie!$H$53)+$J$3),"x",))</f>
        <v>0</v>
      </c>
    </row>
    <row r="292" spans="1:5" x14ac:dyDescent="0.25">
      <c r="A292" s="37">
        <v>2108109</v>
      </c>
      <c r="B292" s="38" t="s">
        <v>493</v>
      </c>
      <c r="C292" s="39">
        <v>352.94</v>
      </c>
      <c r="D292" s="162">
        <f t="shared" si="4"/>
        <v>2823434.5200000009</v>
      </c>
      <c r="E292" s="254">
        <f>IF(COUNTIF($E$2:E291,"x")=0,IF(D292&gt;=$J$3,"x",),IF(D292&gt;=((COUNTIF($E$2:E291,"x")*Méthodologie!$H$53)+$J$3),"x",))</f>
        <v>0</v>
      </c>
    </row>
    <row r="293" spans="1:5" x14ac:dyDescent="0.25">
      <c r="A293" s="37">
        <v>2108110</v>
      </c>
      <c r="B293" s="38" t="s">
        <v>494</v>
      </c>
      <c r="C293" s="39">
        <v>8775.18</v>
      </c>
      <c r="D293" s="162">
        <f t="shared" si="4"/>
        <v>2832209.7000000011</v>
      </c>
      <c r="E293" s="254" t="str">
        <f>IF(COUNTIF($E$2:E292,"x")=0,IF(D293&gt;=$J$3,"x",),IF(D293&gt;=((COUNTIF($E$2:E292,"x")*Méthodologie!$H$53)+$J$3),"x",))</f>
        <v>x</v>
      </c>
    </row>
    <row r="294" spans="1:5" x14ac:dyDescent="0.25">
      <c r="A294" s="37">
        <v>21090004</v>
      </c>
      <c r="B294" s="38" t="s">
        <v>495</v>
      </c>
      <c r="C294" s="39">
        <v>830.24</v>
      </c>
      <c r="D294" s="162">
        <f t="shared" si="4"/>
        <v>2833039.9400000013</v>
      </c>
      <c r="E294" s="254">
        <f>IF(COUNTIF($E$2:E293,"x")=0,IF(D294&gt;=$J$3,"x",),IF(D294&gt;=((COUNTIF($E$2:E293,"x")*Méthodologie!$H$53)+$J$3),"x",))</f>
        <v>0</v>
      </c>
    </row>
    <row r="295" spans="1:5" x14ac:dyDescent="0.25">
      <c r="A295" s="37">
        <v>21090007</v>
      </c>
      <c r="B295" s="38" t="s">
        <v>496</v>
      </c>
      <c r="C295" s="39">
        <v>9375</v>
      </c>
      <c r="D295" s="162">
        <f t="shared" si="4"/>
        <v>2842414.9400000013</v>
      </c>
      <c r="E295" s="254">
        <f>IF(COUNTIF($E$2:E294,"x")=0,IF(D295&gt;=$J$3,"x",),IF(D295&gt;=((COUNTIF($E$2:E294,"x")*Méthodologie!$H$53)+$J$3),"x",))</f>
        <v>0</v>
      </c>
    </row>
    <row r="296" spans="1:5" x14ac:dyDescent="0.25">
      <c r="A296" s="37">
        <v>21090008</v>
      </c>
      <c r="B296" s="38" t="s">
        <v>497</v>
      </c>
      <c r="C296" s="39">
        <v>59500</v>
      </c>
      <c r="D296" s="162">
        <f t="shared" si="4"/>
        <v>2901914.9400000013</v>
      </c>
      <c r="E296" s="254">
        <f>IF(COUNTIF($E$2:E295,"x")=0,IF(D296&gt;=$J$3,"x",),IF(D296&gt;=((COUNTIF($E$2:E295,"x")*Méthodologie!$H$53)+$J$3),"x",))</f>
        <v>0</v>
      </c>
    </row>
    <row r="297" spans="1:5" x14ac:dyDescent="0.25">
      <c r="A297" s="37">
        <v>21090009</v>
      </c>
      <c r="B297" s="38" t="s">
        <v>498</v>
      </c>
      <c r="C297" s="39">
        <v>5625</v>
      </c>
      <c r="D297" s="162">
        <f t="shared" si="4"/>
        <v>2907539.9400000013</v>
      </c>
      <c r="E297" s="254">
        <f>IF(COUNTIF($E$2:E296,"x")=0,IF(D297&gt;=$J$3,"x",),IF(D297&gt;=((COUNTIF($E$2:E296,"x")*Méthodologie!$H$53)+$J$3),"x",))</f>
        <v>0</v>
      </c>
    </row>
    <row r="298" spans="1:5" x14ac:dyDescent="0.25">
      <c r="A298" s="37">
        <v>21090010</v>
      </c>
      <c r="B298" s="38" t="s">
        <v>499</v>
      </c>
      <c r="C298" s="39">
        <v>55926.5</v>
      </c>
      <c r="D298" s="162">
        <f t="shared" si="4"/>
        <v>2963466.4400000013</v>
      </c>
      <c r="E298" s="254" t="str">
        <f>IF(COUNTIF($E$2:E297,"x")=0,IF(D298&gt;=$J$3,"x",),IF(D298&gt;=((COUNTIF($E$2:E297,"x")*Méthodologie!$H$53)+$J$3),"x",))</f>
        <v>x</v>
      </c>
    </row>
    <row r="299" spans="1:5" x14ac:dyDescent="0.25">
      <c r="A299" s="37">
        <v>21090011</v>
      </c>
      <c r="B299" s="38" t="s">
        <v>500</v>
      </c>
      <c r="C299" s="39">
        <v>9375</v>
      </c>
      <c r="D299" s="162">
        <f t="shared" si="4"/>
        <v>2972841.4400000013</v>
      </c>
      <c r="E299" s="254">
        <f>IF(COUNTIF($E$2:E298,"x")=0,IF(D299&gt;=$J$3,"x",),IF(D299&gt;=((COUNTIF($E$2:E298,"x")*Méthodologie!$H$53)+$J$3),"x",))</f>
        <v>0</v>
      </c>
    </row>
    <row r="300" spans="1:5" x14ac:dyDescent="0.25">
      <c r="A300" s="37">
        <v>21090012</v>
      </c>
      <c r="B300" s="38" t="s">
        <v>501</v>
      </c>
      <c r="C300" s="39">
        <v>675.69</v>
      </c>
      <c r="D300" s="162">
        <f t="shared" si="4"/>
        <v>2973517.1300000013</v>
      </c>
      <c r="E300" s="254">
        <f>IF(COUNTIF($E$2:E299,"x")=0,IF(D300&gt;=$J$3,"x",),IF(D300&gt;=((COUNTIF($E$2:E299,"x")*Méthodologie!$H$53)+$J$3),"x",))</f>
        <v>0</v>
      </c>
    </row>
    <row r="301" spans="1:5" x14ac:dyDescent="0.25">
      <c r="A301" s="37">
        <v>21090015</v>
      </c>
      <c r="B301" s="38" t="s">
        <v>502</v>
      </c>
      <c r="C301" s="39">
        <v>17152</v>
      </c>
      <c r="D301" s="162">
        <f t="shared" si="4"/>
        <v>2990669.1300000013</v>
      </c>
      <c r="E301" s="254">
        <f>IF(COUNTIF($E$2:E300,"x")=0,IF(D301&gt;=$J$3,"x",),IF(D301&gt;=((COUNTIF($E$2:E300,"x")*Méthodologie!$H$53)+$J$3),"x",))</f>
        <v>0</v>
      </c>
    </row>
    <row r="302" spans="1:5" x14ac:dyDescent="0.25">
      <c r="A302" s="37">
        <v>21090016</v>
      </c>
      <c r="B302" s="38" t="s">
        <v>503</v>
      </c>
      <c r="C302" s="39">
        <v>23405.5</v>
      </c>
      <c r="D302" s="162">
        <f t="shared" si="4"/>
        <v>3014074.6300000013</v>
      </c>
      <c r="E302" s="254">
        <f>IF(COUNTIF($E$2:E301,"x")=0,IF(D302&gt;=$J$3,"x",),IF(D302&gt;=((COUNTIF($E$2:E301,"x")*Méthodologie!$H$53)+$J$3),"x",))</f>
        <v>0</v>
      </c>
    </row>
    <row r="303" spans="1:5" x14ac:dyDescent="0.25">
      <c r="A303" s="37">
        <v>21090030</v>
      </c>
      <c r="B303" s="38" t="s">
        <v>504</v>
      </c>
      <c r="C303" s="39">
        <v>58.86</v>
      </c>
      <c r="D303" s="162">
        <f t="shared" si="4"/>
        <v>3014133.4900000012</v>
      </c>
      <c r="E303" s="254">
        <f>IF(COUNTIF($E$2:E302,"x")=0,IF(D303&gt;=$J$3,"x",),IF(D303&gt;=((COUNTIF($E$2:E302,"x")*Méthodologie!$H$53)+$J$3),"x",))</f>
        <v>0</v>
      </c>
    </row>
    <row r="304" spans="1:5" x14ac:dyDescent="0.25">
      <c r="A304" s="37">
        <v>21090054</v>
      </c>
      <c r="B304" s="38" t="s">
        <v>505</v>
      </c>
      <c r="C304" s="39">
        <v>14000</v>
      </c>
      <c r="D304" s="162">
        <f t="shared" si="4"/>
        <v>3028133.4900000012</v>
      </c>
      <c r="E304" s="254">
        <f>IF(COUNTIF($E$2:E303,"x")=0,IF(D304&gt;=$J$3,"x",),IF(D304&gt;=((COUNTIF($E$2:E303,"x")*Méthodologie!$H$53)+$J$3),"x",))</f>
        <v>0</v>
      </c>
    </row>
    <row r="305" spans="1:5" x14ac:dyDescent="0.25">
      <c r="A305" s="37">
        <v>21090055</v>
      </c>
      <c r="B305" s="38" t="s">
        <v>506</v>
      </c>
      <c r="C305" s="39">
        <v>32760.18</v>
      </c>
      <c r="D305" s="162">
        <f t="shared" si="4"/>
        <v>3060893.6700000013</v>
      </c>
      <c r="E305" s="254">
        <f>IF(COUNTIF($E$2:E304,"x")=0,IF(D305&gt;=$J$3,"x",),IF(D305&gt;=((COUNTIF($E$2:E304,"x")*Méthodologie!$H$53)+$J$3),"x",))</f>
        <v>0</v>
      </c>
    </row>
    <row r="306" spans="1:5" x14ac:dyDescent="0.25">
      <c r="A306" s="37">
        <v>21090056</v>
      </c>
      <c r="B306" s="38" t="s">
        <v>507</v>
      </c>
      <c r="C306" s="39">
        <v>7500</v>
      </c>
      <c r="D306" s="162">
        <f t="shared" si="4"/>
        <v>3068393.6700000013</v>
      </c>
      <c r="E306" s="254">
        <f>IF(COUNTIF($E$2:E305,"x")=0,IF(D306&gt;=$J$3,"x",),IF(D306&gt;=((COUNTIF($E$2:E305,"x")*Méthodologie!$H$53)+$J$3),"x",))</f>
        <v>0</v>
      </c>
    </row>
    <row r="307" spans="1:5" x14ac:dyDescent="0.25">
      <c r="A307" s="37">
        <v>21090057</v>
      </c>
      <c r="B307" s="38" t="s">
        <v>508</v>
      </c>
      <c r="C307" s="39">
        <v>471.36</v>
      </c>
      <c r="D307" s="162">
        <f t="shared" si="4"/>
        <v>3068865.0300000012</v>
      </c>
      <c r="E307" s="254">
        <f>IF(COUNTIF($E$2:E306,"x")=0,IF(D307&gt;=$J$3,"x",),IF(D307&gt;=((COUNTIF($E$2:E306,"x")*Méthodologie!$H$53)+$J$3),"x",))</f>
        <v>0</v>
      </c>
    </row>
    <row r="308" spans="1:5" x14ac:dyDescent="0.25">
      <c r="A308" s="37">
        <v>21090058</v>
      </c>
      <c r="B308" s="38" t="s">
        <v>509</v>
      </c>
      <c r="C308" s="39">
        <v>3500</v>
      </c>
      <c r="D308" s="162">
        <f t="shared" si="4"/>
        <v>3072365.0300000012</v>
      </c>
      <c r="E308" s="254">
        <f>IF(COUNTIF($E$2:E307,"x")=0,IF(D308&gt;=$J$3,"x",),IF(D308&gt;=((COUNTIF($E$2:E307,"x")*Méthodologie!$H$53)+$J$3),"x",))</f>
        <v>0</v>
      </c>
    </row>
    <row r="309" spans="1:5" x14ac:dyDescent="0.25">
      <c r="A309" s="37">
        <v>21090059</v>
      </c>
      <c r="B309" s="38" t="s">
        <v>510</v>
      </c>
      <c r="C309" s="39">
        <v>59.05</v>
      </c>
      <c r="D309" s="162">
        <f t="shared" si="4"/>
        <v>3072424.080000001</v>
      </c>
      <c r="E309" s="254">
        <f>IF(COUNTIF($E$2:E308,"x")=0,IF(D309&gt;=$J$3,"x",),IF(D309&gt;=((COUNTIF($E$2:E308,"x")*Méthodologie!$H$53)+$J$3),"x",))</f>
        <v>0</v>
      </c>
    </row>
    <row r="310" spans="1:5" x14ac:dyDescent="0.25">
      <c r="A310" s="37">
        <v>21090095</v>
      </c>
      <c r="B310" s="38" t="s">
        <v>511</v>
      </c>
      <c r="C310" s="39">
        <v>660.5</v>
      </c>
      <c r="D310" s="162">
        <f t="shared" si="4"/>
        <v>3073084.580000001</v>
      </c>
      <c r="E310" s="254">
        <f>IF(COUNTIF($E$2:E309,"x")=0,IF(D310&gt;=$J$3,"x",),IF(D310&gt;=((COUNTIF($E$2:E309,"x")*Méthodologie!$H$53)+$J$3),"x",))</f>
        <v>0</v>
      </c>
    </row>
    <row r="311" spans="1:5" x14ac:dyDescent="0.25">
      <c r="A311" s="37">
        <v>21090096</v>
      </c>
      <c r="B311" s="38" t="s">
        <v>512</v>
      </c>
      <c r="C311" s="39">
        <v>737.6</v>
      </c>
      <c r="D311" s="162">
        <f t="shared" ref="D311:D374" si="5">IF(C311&lt;&gt;0,D310+C311,)</f>
        <v>3073822.1800000011</v>
      </c>
      <c r="E311" s="254">
        <f>IF(COUNTIF($E$2:E310,"x")=0,IF(D311&gt;=$J$3,"x",),IF(D311&gt;=((COUNTIF($E$2:E310,"x")*Méthodologie!$H$53)+$J$3),"x",))</f>
        <v>0</v>
      </c>
    </row>
    <row r="312" spans="1:5" x14ac:dyDescent="0.25">
      <c r="A312" s="37">
        <v>21090097</v>
      </c>
      <c r="B312" s="38" t="s">
        <v>513</v>
      </c>
      <c r="C312" s="39">
        <v>330.37</v>
      </c>
      <c r="D312" s="162">
        <f t="shared" si="5"/>
        <v>3074152.5500000012</v>
      </c>
      <c r="E312" s="254">
        <f>IF(COUNTIF($E$2:E311,"x")=0,IF(D312&gt;=$J$3,"x",),IF(D312&gt;=((COUNTIF($E$2:E311,"x")*Méthodologie!$H$53)+$J$3),"x",))</f>
        <v>0</v>
      </c>
    </row>
    <row r="313" spans="1:5" x14ac:dyDescent="0.25">
      <c r="A313" s="37">
        <v>21090098</v>
      </c>
      <c r="B313" s="38" t="s">
        <v>514</v>
      </c>
      <c r="C313" s="39">
        <v>408.54</v>
      </c>
      <c r="D313" s="162">
        <f t="shared" si="5"/>
        <v>3074561.0900000012</v>
      </c>
      <c r="E313" s="254">
        <f>IF(COUNTIF($E$2:E312,"x")=0,IF(D313&gt;=$J$3,"x",),IF(D313&gt;=((COUNTIF($E$2:E312,"x")*Méthodologie!$H$53)+$J$3),"x",))</f>
        <v>0</v>
      </c>
    </row>
    <row r="314" spans="1:5" x14ac:dyDescent="0.25">
      <c r="A314" s="37">
        <v>21090099</v>
      </c>
      <c r="B314" s="38" t="s">
        <v>515</v>
      </c>
      <c r="C314" s="39">
        <v>1500</v>
      </c>
      <c r="D314" s="162">
        <f t="shared" si="5"/>
        <v>3076061.0900000012</v>
      </c>
      <c r="E314" s="254">
        <f>IF(COUNTIF($E$2:E313,"x")=0,IF(D314&gt;=$J$3,"x",),IF(D314&gt;=((COUNTIF($E$2:E313,"x")*Méthodologie!$H$53)+$J$3),"x",))</f>
        <v>0</v>
      </c>
    </row>
    <row r="315" spans="1:5" x14ac:dyDescent="0.25">
      <c r="A315" s="37">
        <v>21090100</v>
      </c>
      <c r="B315" s="38" t="s">
        <v>516</v>
      </c>
      <c r="C315" s="39">
        <v>297</v>
      </c>
      <c r="D315" s="162">
        <f t="shared" si="5"/>
        <v>3076358.0900000012</v>
      </c>
      <c r="E315" s="254">
        <f>IF(COUNTIF($E$2:E314,"x")=0,IF(D315&gt;=$J$3,"x",),IF(D315&gt;=((COUNTIF($E$2:E314,"x")*Méthodologie!$H$53)+$J$3),"x",))</f>
        <v>0</v>
      </c>
    </row>
    <row r="316" spans="1:5" x14ac:dyDescent="0.25">
      <c r="A316" s="37">
        <v>21090101</v>
      </c>
      <c r="B316" s="38" t="s">
        <v>517</v>
      </c>
      <c r="C316" s="39">
        <v>873.37</v>
      </c>
      <c r="D316" s="162">
        <f t="shared" si="5"/>
        <v>3077231.4600000014</v>
      </c>
      <c r="E316" s="254">
        <f>IF(COUNTIF($E$2:E315,"x")=0,IF(D316&gt;=$J$3,"x",),IF(D316&gt;=((COUNTIF($E$2:E315,"x")*Méthodologie!$H$53)+$J$3),"x",))</f>
        <v>0</v>
      </c>
    </row>
    <row r="317" spans="1:5" x14ac:dyDescent="0.25">
      <c r="A317" s="37">
        <v>21090102</v>
      </c>
      <c r="B317" s="38" t="s">
        <v>518</v>
      </c>
      <c r="C317" s="39">
        <v>282.8</v>
      </c>
      <c r="D317" s="162">
        <f t="shared" si="5"/>
        <v>3077514.2600000012</v>
      </c>
      <c r="E317" s="254">
        <f>IF(COUNTIF($E$2:E316,"x")=0,IF(D317&gt;=$J$3,"x",),IF(D317&gt;=((COUNTIF($E$2:E316,"x")*Méthodologie!$H$53)+$J$3),"x",))</f>
        <v>0</v>
      </c>
    </row>
    <row r="318" spans="1:5" x14ac:dyDescent="0.25">
      <c r="A318" s="37">
        <v>21100004</v>
      </c>
      <c r="B318" s="38" t="s">
        <v>519</v>
      </c>
      <c r="C318" s="39">
        <v>463.5</v>
      </c>
      <c r="D318" s="162">
        <f t="shared" si="5"/>
        <v>3077977.7600000012</v>
      </c>
      <c r="E318" s="254">
        <f>IF(COUNTIF($E$2:E317,"x")=0,IF(D318&gt;=$J$3,"x",),IF(D318&gt;=((COUNTIF($E$2:E317,"x")*Méthodologie!$H$53)+$J$3),"x",))</f>
        <v>0</v>
      </c>
    </row>
    <row r="319" spans="1:5" x14ac:dyDescent="0.25">
      <c r="A319" s="37">
        <v>21100010</v>
      </c>
      <c r="B319" s="38" t="s">
        <v>520</v>
      </c>
      <c r="C319" s="39">
        <v>4000</v>
      </c>
      <c r="D319" s="162">
        <f t="shared" si="5"/>
        <v>3081977.7600000012</v>
      </c>
      <c r="E319" s="254">
        <f>IF(COUNTIF($E$2:E318,"x")=0,IF(D319&gt;=$J$3,"x",),IF(D319&gt;=((COUNTIF($E$2:E318,"x")*Méthodologie!$H$53)+$J$3),"x",))</f>
        <v>0</v>
      </c>
    </row>
    <row r="320" spans="1:5" x14ac:dyDescent="0.25">
      <c r="A320" s="37">
        <v>21100014</v>
      </c>
      <c r="B320" s="38" t="s">
        <v>521</v>
      </c>
      <c r="C320" s="39">
        <v>2071.5</v>
      </c>
      <c r="D320" s="162">
        <f t="shared" si="5"/>
        <v>3084049.2600000012</v>
      </c>
      <c r="E320" s="254" t="str">
        <f>IF(COUNTIF($E$2:E319,"x")=0,IF(D320&gt;=$J$3,"x",),IF(D320&gt;=((COUNTIF($E$2:E319,"x")*Méthodologie!$H$53)+$J$3),"x",))</f>
        <v>x</v>
      </c>
    </row>
    <row r="321" spans="1:5" x14ac:dyDescent="0.25">
      <c r="A321" s="37">
        <v>21100044</v>
      </c>
      <c r="B321" s="38" t="s">
        <v>522</v>
      </c>
      <c r="C321" s="39">
        <v>933.06</v>
      </c>
      <c r="D321" s="162">
        <f t="shared" si="5"/>
        <v>3084982.3200000012</v>
      </c>
      <c r="E321" s="254">
        <f>IF(COUNTIF($E$2:E320,"x")=0,IF(D321&gt;=$J$3,"x",),IF(D321&gt;=((COUNTIF($E$2:E320,"x")*Méthodologie!$H$53)+$J$3),"x",))</f>
        <v>0</v>
      </c>
    </row>
    <row r="322" spans="1:5" x14ac:dyDescent="0.25">
      <c r="A322" s="37">
        <v>21100052</v>
      </c>
      <c r="B322" s="38" t="s">
        <v>523</v>
      </c>
      <c r="C322" s="39">
        <v>2071.5</v>
      </c>
      <c r="D322" s="162">
        <f t="shared" si="5"/>
        <v>3087053.8200000012</v>
      </c>
      <c r="E322" s="254">
        <f>IF(COUNTIF($E$2:E321,"x")=0,IF(D322&gt;=$J$3,"x",),IF(D322&gt;=((COUNTIF($E$2:E321,"x")*Méthodologie!$H$53)+$J$3),"x",))</f>
        <v>0</v>
      </c>
    </row>
    <row r="323" spans="1:5" x14ac:dyDescent="0.25">
      <c r="A323" s="37">
        <v>21100053</v>
      </c>
      <c r="B323" s="38" t="s">
        <v>524</v>
      </c>
      <c r="C323" s="39">
        <v>1274.1600000000001</v>
      </c>
      <c r="D323" s="162">
        <f t="shared" si="5"/>
        <v>3088327.9800000014</v>
      </c>
      <c r="E323" s="254">
        <f>IF(COUNTIF($E$2:E322,"x")=0,IF(D323&gt;=$J$3,"x",),IF(D323&gt;=((COUNTIF($E$2:E322,"x")*Méthodologie!$H$53)+$J$3),"x",))</f>
        <v>0</v>
      </c>
    </row>
    <row r="324" spans="1:5" x14ac:dyDescent="0.25">
      <c r="A324" s="37">
        <v>21100054</v>
      </c>
      <c r="B324" s="38" t="s">
        <v>525</v>
      </c>
      <c r="C324" s="39">
        <v>26396.82</v>
      </c>
      <c r="D324" s="162">
        <f t="shared" si="5"/>
        <v>3114724.8000000012</v>
      </c>
      <c r="E324" s="254">
        <f>IF(COUNTIF($E$2:E323,"x")=0,IF(D324&gt;=$J$3,"x",),IF(D324&gt;=((COUNTIF($E$2:E323,"x")*Méthodologie!$H$53)+$J$3),"x",))</f>
        <v>0</v>
      </c>
    </row>
    <row r="325" spans="1:5" x14ac:dyDescent="0.25">
      <c r="A325" s="37">
        <v>21100055</v>
      </c>
      <c r="B325" s="38" t="s">
        <v>526</v>
      </c>
      <c r="C325" s="39">
        <v>5625</v>
      </c>
      <c r="D325" s="162">
        <f t="shared" si="5"/>
        <v>3120349.8000000012</v>
      </c>
      <c r="E325" s="254">
        <f>IF(COUNTIF($E$2:E324,"x")=0,IF(D325&gt;=$J$3,"x",),IF(D325&gt;=((COUNTIF($E$2:E324,"x")*Méthodologie!$H$53)+$J$3),"x",))</f>
        <v>0</v>
      </c>
    </row>
    <row r="326" spans="1:5" x14ac:dyDescent="0.25">
      <c r="A326" s="37">
        <v>21100056</v>
      </c>
      <c r="B326" s="38" t="s">
        <v>527</v>
      </c>
      <c r="C326" s="39">
        <v>23405.81</v>
      </c>
      <c r="D326" s="162">
        <f t="shared" si="5"/>
        <v>3143755.6100000013</v>
      </c>
      <c r="E326" s="254">
        <f>IF(COUNTIF($E$2:E325,"x")=0,IF(D326&gt;=$J$3,"x",),IF(D326&gt;=((COUNTIF($E$2:E325,"x")*Méthodologie!$H$53)+$J$3),"x",))</f>
        <v>0</v>
      </c>
    </row>
    <row r="327" spans="1:5" x14ac:dyDescent="0.25">
      <c r="A327" s="37">
        <v>21100068</v>
      </c>
      <c r="B327" s="38" t="s">
        <v>528</v>
      </c>
      <c r="C327" s="39">
        <v>400</v>
      </c>
      <c r="D327" s="162">
        <f t="shared" si="5"/>
        <v>3144155.6100000013</v>
      </c>
      <c r="E327" s="254">
        <f>IF(COUNTIF($E$2:E326,"x")=0,IF(D327&gt;=$J$3,"x",),IF(D327&gt;=((COUNTIF($E$2:E326,"x")*Méthodologie!$H$53)+$J$3),"x",))</f>
        <v>0</v>
      </c>
    </row>
    <row r="328" spans="1:5" x14ac:dyDescent="0.25">
      <c r="A328" s="37">
        <v>21100093</v>
      </c>
      <c r="B328" s="38" t="s">
        <v>529</v>
      </c>
      <c r="C328" s="39">
        <v>324.24</v>
      </c>
      <c r="D328" s="162">
        <f t="shared" si="5"/>
        <v>3144479.8500000015</v>
      </c>
      <c r="E328" s="254">
        <f>IF(COUNTIF($E$2:E327,"x")=0,IF(D328&gt;=$J$3,"x",),IF(D328&gt;=((COUNTIF($E$2:E327,"x")*Méthodologie!$H$53)+$J$3),"x",))</f>
        <v>0</v>
      </c>
    </row>
    <row r="329" spans="1:5" x14ac:dyDescent="0.25">
      <c r="A329" s="37">
        <v>21100094</v>
      </c>
      <c r="B329" s="38" t="s">
        <v>530</v>
      </c>
      <c r="C329" s="39">
        <v>1597.88</v>
      </c>
      <c r="D329" s="162">
        <f t="shared" si="5"/>
        <v>3146077.7300000014</v>
      </c>
      <c r="E329" s="254">
        <f>IF(COUNTIF($E$2:E328,"x")=0,IF(D329&gt;=$J$3,"x",),IF(D329&gt;=((COUNTIF($E$2:E328,"x")*Méthodologie!$H$53)+$J$3),"x",))</f>
        <v>0</v>
      </c>
    </row>
    <row r="330" spans="1:5" x14ac:dyDescent="0.25">
      <c r="A330" s="37">
        <v>21100095</v>
      </c>
      <c r="B330" s="38" t="s">
        <v>531</v>
      </c>
      <c r="C330" s="39">
        <v>2757.75</v>
      </c>
      <c r="D330" s="162">
        <f t="shared" si="5"/>
        <v>3148835.4800000014</v>
      </c>
      <c r="E330" s="254">
        <f>IF(COUNTIF($E$2:E329,"x")=0,IF(D330&gt;=$J$3,"x",),IF(D330&gt;=((COUNTIF($E$2:E329,"x")*Méthodologie!$H$53)+$J$3),"x",))</f>
        <v>0</v>
      </c>
    </row>
    <row r="331" spans="1:5" x14ac:dyDescent="0.25">
      <c r="A331" s="37">
        <v>21100096</v>
      </c>
      <c r="B331" s="38" t="s">
        <v>532</v>
      </c>
      <c r="C331" s="39">
        <v>70.47</v>
      </c>
      <c r="D331" s="162">
        <f t="shared" si="5"/>
        <v>3148905.9500000016</v>
      </c>
      <c r="E331" s="254">
        <f>IF(COUNTIF($E$2:E330,"x")=0,IF(D331&gt;=$J$3,"x",),IF(D331&gt;=((COUNTIF($E$2:E330,"x")*Méthodologie!$H$53)+$J$3),"x",))</f>
        <v>0</v>
      </c>
    </row>
    <row r="332" spans="1:5" x14ac:dyDescent="0.25">
      <c r="A332" s="37">
        <v>21100097</v>
      </c>
      <c r="B332" s="38" t="s">
        <v>533</v>
      </c>
      <c r="C332" s="39">
        <v>2131.25</v>
      </c>
      <c r="D332" s="162">
        <f t="shared" si="5"/>
        <v>3151037.2000000016</v>
      </c>
      <c r="E332" s="254">
        <f>IF(COUNTIF($E$2:E331,"x")=0,IF(D332&gt;=$J$3,"x",),IF(D332&gt;=((COUNTIF($E$2:E331,"x")*Méthodologie!$H$53)+$J$3),"x",))</f>
        <v>0</v>
      </c>
    </row>
    <row r="333" spans="1:5" x14ac:dyDescent="0.25">
      <c r="A333" s="37">
        <v>21100099</v>
      </c>
      <c r="B333" s="38" t="s">
        <v>535</v>
      </c>
      <c r="C333" s="39">
        <v>950</v>
      </c>
      <c r="D333" s="162">
        <f t="shared" si="5"/>
        <v>3151987.2000000016</v>
      </c>
      <c r="E333" s="254">
        <f>IF(COUNTIF($E$2:E332,"x")=0,IF(D333&gt;=$J$3,"x",),IF(D333&gt;=((COUNTIF($E$2:E332,"x")*Méthodologie!$H$53)+$J$3),"x",))</f>
        <v>0</v>
      </c>
    </row>
    <row r="334" spans="1:5" x14ac:dyDescent="0.25">
      <c r="A334" s="37">
        <v>21100100</v>
      </c>
      <c r="B334" s="38" t="s">
        <v>536</v>
      </c>
      <c r="C334" s="39">
        <v>199343.51</v>
      </c>
      <c r="D334" s="162">
        <f t="shared" si="5"/>
        <v>3351330.7100000018</v>
      </c>
      <c r="E334" s="254" t="str">
        <f>IF(COUNTIF($E$2:E333,"x")=0,IF(D334&gt;=$J$3,"x",),IF(D334&gt;=((COUNTIF($E$2:E333,"x")*Méthodologie!$H$53)+$J$3),"x",))</f>
        <v>x</v>
      </c>
    </row>
    <row r="335" spans="1:5" x14ac:dyDescent="0.25">
      <c r="A335" s="37">
        <v>21100101</v>
      </c>
      <c r="B335" s="38" t="s">
        <v>537</v>
      </c>
      <c r="C335" s="39">
        <v>1787.65</v>
      </c>
      <c r="D335" s="162">
        <f t="shared" si="5"/>
        <v>3353118.3600000017</v>
      </c>
      <c r="E335" s="254" t="str">
        <f>IF(COUNTIF($E$2:E334,"x")=0,IF(D335&gt;=$J$3,"x",),IF(D335&gt;=((COUNTIF($E$2:E334,"x")*Méthodologie!$H$53)+$J$3),"x",))</f>
        <v>x</v>
      </c>
    </row>
    <row r="336" spans="1:5" x14ac:dyDescent="0.25">
      <c r="A336" s="37">
        <v>21100102</v>
      </c>
      <c r="B336" s="38" t="s">
        <v>538</v>
      </c>
      <c r="C336" s="39">
        <v>43130</v>
      </c>
      <c r="D336" s="162">
        <f t="shared" si="5"/>
        <v>3396248.3600000017</v>
      </c>
      <c r="E336" s="254">
        <f>IF(COUNTIF($E$2:E335,"x")=0,IF(D336&gt;=$J$3,"x",),IF(D336&gt;=((COUNTIF($E$2:E335,"x")*Méthodologie!$H$53)+$J$3),"x",))</f>
        <v>0</v>
      </c>
    </row>
    <row r="337" spans="1:5" x14ac:dyDescent="0.25">
      <c r="A337" s="37">
        <v>21100103</v>
      </c>
      <c r="B337" s="38" t="s">
        <v>539</v>
      </c>
      <c r="C337" s="39">
        <v>19939.740000000002</v>
      </c>
      <c r="D337" s="162">
        <f t="shared" si="5"/>
        <v>3416188.100000002</v>
      </c>
      <c r="E337" s="254">
        <f>IF(COUNTIF($E$2:E336,"x")=0,IF(D337&gt;=$J$3,"x",),IF(D337&gt;=((COUNTIF($E$2:E336,"x")*Méthodologie!$H$53)+$J$3),"x",))</f>
        <v>0</v>
      </c>
    </row>
    <row r="338" spans="1:5" x14ac:dyDescent="0.25">
      <c r="A338" s="37">
        <v>21100104</v>
      </c>
      <c r="B338" s="38" t="s">
        <v>540</v>
      </c>
      <c r="C338" s="39">
        <v>27244</v>
      </c>
      <c r="D338" s="162">
        <f t="shared" si="5"/>
        <v>3443432.100000002</v>
      </c>
      <c r="E338" s="254">
        <f>IF(COUNTIF($E$2:E337,"x")=0,IF(D338&gt;=$J$3,"x",),IF(D338&gt;=((COUNTIF($E$2:E337,"x")*Méthodologie!$H$53)+$J$3),"x",))</f>
        <v>0</v>
      </c>
    </row>
    <row r="339" spans="1:5" x14ac:dyDescent="0.25">
      <c r="A339" s="37">
        <v>21100106</v>
      </c>
      <c r="B339" s="38" t="s">
        <v>541</v>
      </c>
      <c r="C339" s="39">
        <v>3500</v>
      </c>
      <c r="D339" s="162">
        <f t="shared" si="5"/>
        <v>3446932.100000002</v>
      </c>
      <c r="E339" s="254">
        <f>IF(COUNTIF($E$2:E338,"x")=0,IF(D339&gt;=$J$3,"x",),IF(D339&gt;=((COUNTIF($E$2:E338,"x")*Méthodologie!$H$53)+$J$3),"x",))</f>
        <v>0</v>
      </c>
    </row>
    <row r="340" spans="1:5" x14ac:dyDescent="0.25">
      <c r="A340" s="37">
        <v>21100107</v>
      </c>
      <c r="B340" s="38" t="s">
        <v>542</v>
      </c>
      <c r="C340" s="39">
        <v>8574.7800000000007</v>
      </c>
      <c r="D340" s="162">
        <f t="shared" si="5"/>
        <v>3455506.8800000018</v>
      </c>
      <c r="E340" s="254">
        <f>IF(COUNTIF($E$2:E339,"x")=0,IF(D340&gt;=$J$3,"x",),IF(D340&gt;=((COUNTIF($E$2:E339,"x")*Méthodologie!$H$53)+$J$3),"x",))</f>
        <v>0</v>
      </c>
    </row>
    <row r="341" spans="1:5" x14ac:dyDescent="0.25">
      <c r="A341" s="37">
        <v>21100108</v>
      </c>
      <c r="B341" s="38" t="s">
        <v>543</v>
      </c>
      <c r="C341" s="39">
        <v>57000</v>
      </c>
      <c r="D341" s="162">
        <f t="shared" si="5"/>
        <v>3512506.8800000018</v>
      </c>
      <c r="E341" s="254" t="str">
        <f>IF(COUNTIF($E$2:E340,"x")=0,IF(D341&gt;=$J$3,"x",),IF(D341&gt;=((COUNTIF($E$2:E340,"x")*Méthodologie!$H$53)+$J$3),"x",))</f>
        <v>x</v>
      </c>
    </row>
    <row r="342" spans="1:5" x14ac:dyDescent="0.25">
      <c r="A342" s="37">
        <v>21100109</v>
      </c>
      <c r="B342" s="38" t="s">
        <v>544</v>
      </c>
      <c r="C342" s="39">
        <v>65283.81</v>
      </c>
      <c r="D342" s="162">
        <f t="shared" si="5"/>
        <v>3577790.6900000018</v>
      </c>
      <c r="E342" s="254">
        <f>IF(COUNTIF($E$2:E341,"x")=0,IF(D342&gt;=$J$3,"x",),IF(D342&gt;=((COUNTIF($E$2:E341,"x")*Méthodologie!$H$53)+$J$3),"x",))</f>
        <v>0</v>
      </c>
    </row>
    <row r="343" spans="1:5" x14ac:dyDescent="0.25">
      <c r="A343" s="37">
        <v>21100110</v>
      </c>
      <c r="B343" s="38" t="s">
        <v>545</v>
      </c>
      <c r="C343" s="39">
        <v>703.38</v>
      </c>
      <c r="D343" s="162">
        <f t="shared" si="5"/>
        <v>3578494.0700000017</v>
      </c>
      <c r="E343" s="254">
        <f>IF(COUNTIF($E$2:E342,"x")=0,IF(D343&gt;=$J$3,"x",),IF(D343&gt;=((COUNTIF($E$2:E342,"x")*Méthodologie!$H$53)+$J$3),"x",))</f>
        <v>0</v>
      </c>
    </row>
    <row r="344" spans="1:5" x14ac:dyDescent="0.25">
      <c r="A344" s="37">
        <v>21100111</v>
      </c>
      <c r="B344" s="38" t="s">
        <v>546</v>
      </c>
      <c r="C344" s="39">
        <v>7500</v>
      </c>
      <c r="D344" s="162">
        <f t="shared" si="5"/>
        <v>3585994.0700000017</v>
      </c>
      <c r="E344" s="254">
        <f>IF(COUNTIF($E$2:E343,"x")=0,IF(D344&gt;=$J$3,"x",),IF(D344&gt;=((COUNTIF($E$2:E343,"x")*Méthodologie!$H$53)+$J$3),"x",))</f>
        <v>0</v>
      </c>
    </row>
    <row r="345" spans="1:5" x14ac:dyDescent="0.25">
      <c r="A345" s="37">
        <v>21100134</v>
      </c>
      <c r="B345" s="38" t="s">
        <v>547</v>
      </c>
      <c r="C345" s="39">
        <v>9375</v>
      </c>
      <c r="D345" s="162">
        <f t="shared" si="5"/>
        <v>3595369.0700000017</v>
      </c>
      <c r="E345" s="254">
        <f>IF(COUNTIF($E$2:E344,"x")=0,IF(D345&gt;=$J$3,"x",),IF(D345&gt;=((COUNTIF($E$2:E344,"x")*Méthodologie!$H$53)+$J$3),"x",))</f>
        <v>0</v>
      </c>
    </row>
    <row r="346" spans="1:5" x14ac:dyDescent="0.25">
      <c r="A346" s="37">
        <v>21100135</v>
      </c>
      <c r="B346" s="38" t="s">
        <v>548</v>
      </c>
      <c r="C346" s="39">
        <v>2881.29</v>
      </c>
      <c r="D346" s="162">
        <f t="shared" si="5"/>
        <v>3598250.3600000017</v>
      </c>
      <c r="E346" s="254" t="str">
        <f>IF(COUNTIF($E$2:E345,"x")=0,IF(D346&gt;=$J$3,"x",),IF(D346&gt;=((COUNTIF($E$2:E345,"x")*Méthodologie!$H$53)+$J$3),"x",))</f>
        <v>x</v>
      </c>
    </row>
    <row r="347" spans="1:5" x14ac:dyDescent="0.25">
      <c r="A347" s="37">
        <v>21110001</v>
      </c>
      <c r="B347" s="38" t="s">
        <v>550</v>
      </c>
      <c r="C347" s="39">
        <v>62.6</v>
      </c>
      <c r="D347" s="162">
        <f t="shared" si="5"/>
        <v>3598312.9600000018</v>
      </c>
      <c r="E347" s="254">
        <f>IF(COUNTIF($E$2:E346,"x")=0,IF(D347&gt;=$J$3,"x",),IF(D347&gt;=((COUNTIF($E$2:E346,"x")*Méthodologie!$H$53)+$J$3),"x",))</f>
        <v>0</v>
      </c>
    </row>
    <row r="348" spans="1:5" x14ac:dyDescent="0.25">
      <c r="A348" s="37">
        <v>21110003</v>
      </c>
      <c r="B348" s="38" t="s">
        <v>551</v>
      </c>
      <c r="C348" s="39">
        <v>710</v>
      </c>
      <c r="D348" s="162">
        <f t="shared" si="5"/>
        <v>3599022.9600000018</v>
      </c>
      <c r="E348" s="254">
        <f>IF(COUNTIF($E$2:E347,"x")=0,IF(D348&gt;=$J$3,"x",),IF(D348&gt;=((COUNTIF($E$2:E347,"x")*Méthodologie!$H$53)+$J$3),"x",))</f>
        <v>0</v>
      </c>
    </row>
    <row r="349" spans="1:5" x14ac:dyDescent="0.25">
      <c r="A349" s="37">
        <v>21110004</v>
      </c>
      <c r="B349" s="38" t="s">
        <v>552</v>
      </c>
      <c r="C349" s="39">
        <v>100</v>
      </c>
      <c r="D349" s="162">
        <f t="shared" si="5"/>
        <v>3599122.9600000018</v>
      </c>
      <c r="E349" s="254">
        <f>IF(COUNTIF($E$2:E348,"x")=0,IF(D349&gt;=$J$3,"x",),IF(D349&gt;=((COUNTIF($E$2:E348,"x")*Méthodologie!$H$53)+$J$3),"x",))</f>
        <v>0</v>
      </c>
    </row>
    <row r="350" spans="1:5" x14ac:dyDescent="0.25">
      <c r="A350" s="37">
        <v>21110005</v>
      </c>
      <c r="B350" s="38" t="s">
        <v>553</v>
      </c>
      <c r="C350" s="39">
        <v>100</v>
      </c>
      <c r="D350" s="162">
        <f t="shared" si="5"/>
        <v>3599222.9600000018</v>
      </c>
      <c r="E350" s="254">
        <f>IF(COUNTIF($E$2:E349,"x")=0,IF(D350&gt;=$J$3,"x",),IF(D350&gt;=((COUNTIF($E$2:E349,"x")*Méthodologie!$H$53)+$J$3),"x",))</f>
        <v>0</v>
      </c>
    </row>
    <row r="351" spans="1:5" x14ac:dyDescent="0.25">
      <c r="A351" s="37">
        <v>21110006</v>
      </c>
      <c r="B351" s="38" t="s">
        <v>554</v>
      </c>
      <c r="C351" s="39">
        <v>5625</v>
      </c>
      <c r="D351" s="162">
        <f t="shared" si="5"/>
        <v>3604847.9600000018</v>
      </c>
      <c r="E351" s="254">
        <f>IF(COUNTIF($E$2:E350,"x")=0,IF(D351&gt;=$J$3,"x",),IF(D351&gt;=((COUNTIF($E$2:E350,"x")*Méthodologie!$H$53)+$J$3),"x",))</f>
        <v>0</v>
      </c>
    </row>
    <row r="352" spans="1:5" x14ac:dyDescent="0.25">
      <c r="A352" s="37">
        <v>21110007</v>
      </c>
      <c r="B352" s="38" t="s">
        <v>555</v>
      </c>
      <c r="C352" s="39">
        <v>23449.29</v>
      </c>
      <c r="D352" s="162">
        <f t="shared" si="5"/>
        <v>3628297.2500000019</v>
      </c>
      <c r="E352" s="254">
        <f>IF(COUNTIF($E$2:E351,"x")=0,IF(D352&gt;=$J$3,"x",),IF(D352&gt;=((COUNTIF($E$2:E351,"x")*Méthodologie!$H$53)+$J$3),"x",))</f>
        <v>0</v>
      </c>
    </row>
    <row r="353" spans="1:5" x14ac:dyDescent="0.25">
      <c r="A353" s="37">
        <v>21110008</v>
      </c>
      <c r="B353" s="38" t="s">
        <v>556</v>
      </c>
      <c r="C353" s="39">
        <v>1885.53</v>
      </c>
      <c r="D353" s="162">
        <f t="shared" si="5"/>
        <v>3630182.7800000017</v>
      </c>
      <c r="E353" s="254">
        <f>IF(COUNTIF($E$2:E352,"x")=0,IF(D353&gt;=$J$3,"x",),IF(D353&gt;=((COUNTIF($E$2:E352,"x")*Méthodologie!$H$53)+$J$3),"x",))</f>
        <v>0</v>
      </c>
    </row>
    <row r="354" spans="1:5" x14ac:dyDescent="0.25">
      <c r="A354" s="37">
        <v>21110026</v>
      </c>
      <c r="B354" s="38" t="s">
        <v>557</v>
      </c>
      <c r="C354" s="39">
        <v>4288</v>
      </c>
      <c r="D354" s="162">
        <f t="shared" si="5"/>
        <v>3634470.7800000017</v>
      </c>
      <c r="E354" s="254">
        <f>IF(COUNTIF($E$2:E353,"x")=0,IF(D354&gt;=$J$3,"x",),IF(D354&gt;=((COUNTIF($E$2:E353,"x")*Méthodologie!$H$53)+$J$3),"x",))</f>
        <v>0</v>
      </c>
    </row>
    <row r="355" spans="1:5" x14ac:dyDescent="0.25">
      <c r="A355" s="37">
        <v>21110027</v>
      </c>
      <c r="B355" s="38" t="s">
        <v>558</v>
      </c>
      <c r="C355" s="39">
        <v>9375</v>
      </c>
      <c r="D355" s="162">
        <f t="shared" si="5"/>
        <v>3643845.7800000017</v>
      </c>
      <c r="E355" s="254">
        <f>IF(COUNTIF($E$2:E354,"x")=0,IF(D355&gt;=$J$3,"x",),IF(D355&gt;=((COUNTIF($E$2:E354,"x")*Méthodologie!$H$53)+$J$3),"x",))</f>
        <v>0</v>
      </c>
    </row>
    <row r="356" spans="1:5" x14ac:dyDescent="0.25">
      <c r="A356" s="37">
        <v>21110054</v>
      </c>
      <c r="B356" s="38" t="s">
        <v>559</v>
      </c>
      <c r="C356" s="39">
        <v>650</v>
      </c>
      <c r="D356" s="162">
        <f t="shared" si="5"/>
        <v>3644495.7800000017</v>
      </c>
      <c r="E356" s="254">
        <f>IF(COUNTIF($E$2:E355,"x")=0,IF(D356&gt;=$J$3,"x",),IF(D356&gt;=((COUNTIF($E$2:E355,"x")*Méthodologie!$H$53)+$J$3),"x",))</f>
        <v>0</v>
      </c>
    </row>
    <row r="357" spans="1:5" x14ac:dyDescent="0.25">
      <c r="A357" s="37">
        <v>21110055</v>
      </c>
      <c r="B357" s="38" t="s">
        <v>560</v>
      </c>
      <c r="C357" s="39">
        <v>50000</v>
      </c>
      <c r="D357" s="162">
        <f t="shared" si="5"/>
        <v>3694495.7800000017</v>
      </c>
      <c r="E357" s="254">
        <f>IF(COUNTIF($E$2:E356,"x")=0,IF(D357&gt;=$J$3,"x",),IF(D357&gt;=((COUNTIF($E$2:E356,"x")*Méthodologie!$H$53)+$J$3),"x",))</f>
        <v>0</v>
      </c>
    </row>
    <row r="358" spans="1:5" x14ac:dyDescent="0.25">
      <c r="A358" s="37">
        <v>21110056</v>
      </c>
      <c r="B358" s="38" t="s">
        <v>561</v>
      </c>
      <c r="C358" s="39">
        <v>40200</v>
      </c>
      <c r="D358" s="162">
        <f t="shared" si="5"/>
        <v>3734695.7800000017</v>
      </c>
      <c r="E358" s="254" t="str">
        <f>IF(COUNTIF($E$2:E357,"x")=0,IF(D358&gt;=$J$3,"x",),IF(D358&gt;=((COUNTIF($E$2:E357,"x")*Méthodologie!$H$53)+$J$3),"x",))</f>
        <v>x</v>
      </c>
    </row>
    <row r="359" spans="1:5" x14ac:dyDescent="0.25">
      <c r="A359" s="37">
        <v>21110089</v>
      </c>
      <c r="B359" s="38" t="s">
        <v>562</v>
      </c>
      <c r="C359" s="39">
        <v>35202.629999999997</v>
      </c>
      <c r="D359" s="162">
        <f t="shared" si="5"/>
        <v>3769898.4100000015</v>
      </c>
      <c r="E359" s="254">
        <f>IF(COUNTIF($E$2:E358,"x")=0,IF(D359&gt;=$J$3,"x",),IF(D359&gt;=((COUNTIF($E$2:E358,"x")*Méthodologie!$H$53)+$J$3),"x",))</f>
        <v>0</v>
      </c>
    </row>
    <row r="360" spans="1:5" x14ac:dyDescent="0.25">
      <c r="A360" s="37">
        <v>21110090</v>
      </c>
      <c r="B360" s="38" t="s">
        <v>563</v>
      </c>
      <c r="C360" s="39">
        <v>900</v>
      </c>
      <c r="D360" s="162">
        <f t="shared" si="5"/>
        <v>3770798.4100000015</v>
      </c>
      <c r="E360" s="254">
        <f>IF(COUNTIF($E$2:E359,"x")=0,IF(D360&gt;=$J$3,"x",),IF(D360&gt;=((COUNTIF($E$2:E359,"x")*Méthodologie!$H$53)+$J$3),"x",))</f>
        <v>0</v>
      </c>
    </row>
    <row r="361" spans="1:5" x14ac:dyDescent="0.25">
      <c r="A361" s="37">
        <v>21110091</v>
      </c>
      <c r="B361" s="38" t="s">
        <v>564</v>
      </c>
      <c r="C361" s="39">
        <v>1800</v>
      </c>
      <c r="D361" s="162">
        <f t="shared" si="5"/>
        <v>3772598.4100000015</v>
      </c>
      <c r="E361" s="254">
        <f>IF(COUNTIF($E$2:E360,"x")=0,IF(D361&gt;=$J$3,"x",),IF(D361&gt;=((COUNTIF($E$2:E360,"x")*Méthodologie!$H$53)+$J$3),"x",))</f>
        <v>0</v>
      </c>
    </row>
    <row r="362" spans="1:5" x14ac:dyDescent="0.25">
      <c r="A362" s="37">
        <v>21110092</v>
      </c>
      <c r="B362" s="38" t="s">
        <v>565</v>
      </c>
      <c r="C362" s="39">
        <v>2254.9499999999998</v>
      </c>
      <c r="D362" s="162">
        <f t="shared" si="5"/>
        <v>3774853.3600000017</v>
      </c>
      <c r="E362" s="254">
        <f>IF(COUNTIF($E$2:E361,"x")=0,IF(D362&gt;=$J$3,"x",),IF(D362&gt;=((COUNTIF($E$2:E361,"x")*Méthodologie!$H$53)+$J$3),"x",))</f>
        <v>0</v>
      </c>
    </row>
    <row r="363" spans="1:5" x14ac:dyDescent="0.25">
      <c r="A363" s="37">
        <v>21110093</v>
      </c>
      <c r="B363" s="38" t="s">
        <v>566</v>
      </c>
      <c r="C363" s="39">
        <v>20016.5</v>
      </c>
      <c r="D363" s="162">
        <f t="shared" si="5"/>
        <v>3794869.8600000017</v>
      </c>
      <c r="E363" s="254">
        <f>IF(COUNTIF($E$2:E362,"x")=0,IF(D363&gt;=$J$3,"x",),IF(D363&gt;=((COUNTIF($E$2:E362,"x")*Méthodologie!$H$53)+$J$3),"x",))</f>
        <v>0</v>
      </c>
    </row>
    <row r="364" spans="1:5" x14ac:dyDescent="0.25">
      <c r="A364" s="37">
        <v>21110094</v>
      </c>
      <c r="B364" s="38" t="s">
        <v>567</v>
      </c>
      <c r="C364" s="39">
        <v>8401</v>
      </c>
      <c r="D364" s="162">
        <f t="shared" si="5"/>
        <v>3803270.8600000017</v>
      </c>
      <c r="E364" s="254">
        <f>IF(COUNTIF($E$2:E363,"x")=0,IF(D364&gt;=$J$3,"x",),IF(D364&gt;=((COUNTIF($E$2:E363,"x")*Méthodologie!$H$53)+$J$3),"x",))</f>
        <v>0</v>
      </c>
    </row>
    <row r="365" spans="1:5" x14ac:dyDescent="0.25">
      <c r="A365" s="37">
        <v>21110095</v>
      </c>
      <c r="B365" s="38" t="s">
        <v>568</v>
      </c>
      <c r="C365" s="39">
        <v>32049.45</v>
      </c>
      <c r="D365" s="162">
        <f t="shared" si="5"/>
        <v>3835320.3100000019</v>
      </c>
      <c r="E365" s="254">
        <f>IF(COUNTIF($E$2:E364,"x")=0,IF(D365&gt;=$J$3,"x",),IF(D365&gt;=((COUNTIF($E$2:E364,"x")*Méthodologie!$H$53)+$J$3),"x",))</f>
        <v>0</v>
      </c>
    </row>
    <row r="366" spans="1:5" x14ac:dyDescent="0.25">
      <c r="A366" s="37">
        <v>21110098</v>
      </c>
      <c r="B366" s="38" t="s">
        <v>569</v>
      </c>
      <c r="C366" s="39">
        <v>7500</v>
      </c>
      <c r="D366" s="162">
        <f t="shared" si="5"/>
        <v>3842820.3100000019</v>
      </c>
      <c r="E366" s="254">
        <f>IF(COUNTIF($E$2:E365,"x")=0,IF(D366&gt;=$J$3,"x",),IF(D366&gt;=((COUNTIF($E$2:E365,"x")*Méthodologie!$H$53)+$J$3),"x",))</f>
        <v>0</v>
      </c>
    </row>
    <row r="367" spans="1:5" x14ac:dyDescent="0.25">
      <c r="A367" s="37">
        <v>21110099</v>
      </c>
      <c r="B367" s="38" t="s">
        <v>570</v>
      </c>
      <c r="C367" s="39">
        <v>660.5</v>
      </c>
      <c r="D367" s="162">
        <f t="shared" si="5"/>
        <v>3843480.8100000019</v>
      </c>
      <c r="E367" s="254">
        <f>IF(COUNTIF($E$2:E366,"x")=0,IF(D367&gt;=$J$3,"x",),IF(D367&gt;=((COUNTIF($E$2:E366,"x")*Méthodologie!$H$53)+$J$3),"x",))</f>
        <v>0</v>
      </c>
    </row>
    <row r="368" spans="1:5" x14ac:dyDescent="0.25">
      <c r="A368" s="37">
        <v>21110100</v>
      </c>
      <c r="B368" s="38" t="s">
        <v>571</v>
      </c>
      <c r="C368" s="39">
        <v>900.16</v>
      </c>
      <c r="D368" s="162">
        <f t="shared" si="5"/>
        <v>3844380.9700000021</v>
      </c>
      <c r="E368" s="254">
        <f>IF(COUNTIF($E$2:E367,"x")=0,IF(D368&gt;=$J$3,"x",),IF(D368&gt;=((COUNTIF($E$2:E367,"x")*Méthodologie!$H$53)+$J$3),"x",))</f>
        <v>0</v>
      </c>
    </row>
    <row r="369" spans="1:5" x14ac:dyDescent="0.25">
      <c r="A369" s="37">
        <v>21110101</v>
      </c>
      <c r="B369" s="38" t="s">
        <v>572</v>
      </c>
      <c r="C369" s="39">
        <v>1185.75</v>
      </c>
      <c r="D369" s="162">
        <f t="shared" si="5"/>
        <v>3845566.7200000021</v>
      </c>
      <c r="E369" s="254">
        <f>IF(COUNTIF($E$2:E368,"x")=0,IF(D369&gt;=$J$3,"x",),IF(D369&gt;=((COUNTIF($E$2:E368,"x")*Méthodologie!$H$53)+$J$3),"x",))</f>
        <v>0</v>
      </c>
    </row>
    <row r="370" spans="1:5" x14ac:dyDescent="0.25">
      <c r="A370" s="37">
        <v>21110102</v>
      </c>
      <c r="B370" s="38" t="s">
        <v>573</v>
      </c>
      <c r="C370" s="39">
        <v>191</v>
      </c>
      <c r="D370" s="162">
        <f t="shared" si="5"/>
        <v>3845757.7200000021</v>
      </c>
      <c r="E370" s="254">
        <f>IF(COUNTIF($E$2:E369,"x")=0,IF(D370&gt;=$J$3,"x",),IF(D370&gt;=((COUNTIF($E$2:E369,"x")*Méthodologie!$H$53)+$J$3),"x",))</f>
        <v>0</v>
      </c>
    </row>
    <row r="371" spans="1:5" x14ac:dyDescent="0.25">
      <c r="A371" s="37">
        <v>21110103</v>
      </c>
      <c r="B371" s="38" t="s">
        <v>574</v>
      </c>
      <c r="C371" s="39">
        <v>587.53</v>
      </c>
      <c r="D371" s="162">
        <f t="shared" si="5"/>
        <v>3846345.2500000019</v>
      </c>
      <c r="E371" s="254">
        <f>IF(COUNTIF($E$2:E370,"x")=0,IF(D371&gt;=$J$3,"x",),IF(D371&gt;=((COUNTIF($E$2:E370,"x")*Méthodologie!$H$53)+$J$3),"x",))</f>
        <v>0</v>
      </c>
    </row>
    <row r="372" spans="1:5" x14ac:dyDescent="0.25">
      <c r="A372" s="37">
        <v>21110104</v>
      </c>
      <c r="B372" s="38" t="s">
        <v>575</v>
      </c>
      <c r="C372" s="39">
        <v>562.5</v>
      </c>
      <c r="D372" s="162">
        <f t="shared" si="5"/>
        <v>3846907.7500000019</v>
      </c>
      <c r="E372" s="254">
        <f>IF(COUNTIF($E$2:E371,"x")=0,IF(D372&gt;=$J$3,"x",),IF(D372&gt;=((COUNTIF($E$2:E371,"x")*Méthodologie!$H$53)+$J$3),"x",))</f>
        <v>0</v>
      </c>
    </row>
    <row r="373" spans="1:5" x14ac:dyDescent="0.25">
      <c r="A373" s="37">
        <v>21110105</v>
      </c>
      <c r="B373" s="38" t="s">
        <v>576</v>
      </c>
      <c r="C373" s="39">
        <v>218.8</v>
      </c>
      <c r="D373" s="162">
        <f t="shared" si="5"/>
        <v>3847126.5500000017</v>
      </c>
      <c r="E373" s="254">
        <f>IF(COUNTIF($E$2:E372,"x")=0,IF(D373&gt;=$J$3,"x",),IF(D373&gt;=((COUNTIF($E$2:E372,"x")*Méthodologie!$H$53)+$J$3),"x",))</f>
        <v>0</v>
      </c>
    </row>
    <row r="374" spans="1:5" x14ac:dyDescent="0.25">
      <c r="A374" s="37">
        <v>21110106</v>
      </c>
      <c r="B374" s="38" t="s">
        <v>577</v>
      </c>
      <c r="C374" s="39">
        <v>876</v>
      </c>
      <c r="D374" s="162">
        <f t="shared" si="5"/>
        <v>3848002.5500000017</v>
      </c>
      <c r="E374" s="254">
        <f>IF(COUNTIF($E$2:E373,"x")=0,IF(D374&gt;=$J$3,"x",),IF(D374&gt;=((COUNTIF($E$2:E373,"x")*Méthodologie!$H$53)+$J$3),"x",))</f>
        <v>0</v>
      </c>
    </row>
    <row r="375" spans="1:5" x14ac:dyDescent="0.25">
      <c r="A375" s="37">
        <v>21110107</v>
      </c>
      <c r="B375" s="38" t="s">
        <v>578</v>
      </c>
      <c r="C375" s="39">
        <v>400</v>
      </c>
      <c r="D375" s="162">
        <f t="shared" ref="D375:D438" si="6">IF(C375&lt;&gt;0,D374+C375,)</f>
        <v>3848402.5500000017</v>
      </c>
      <c r="E375" s="254">
        <f>IF(COUNTIF($E$2:E374,"x")=0,IF(D375&gt;=$J$3,"x",),IF(D375&gt;=((COUNTIF($E$2:E374,"x")*Méthodologie!$H$53)+$J$3),"x",))</f>
        <v>0</v>
      </c>
    </row>
    <row r="376" spans="1:5" x14ac:dyDescent="0.25">
      <c r="A376" s="37">
        <v>21110108</v>
      </c>
      <c r="B376" s="38" t="s">
        <v>579</v>
      </c>
      <c r="C376" s="39">
        <v>3500</v>
      </c>
      <c r="D376" s="162">
        <f t="shared" si="6"/>
        <v>3851902.5500000017</v>
      </c>
      <c r="E376" s="254">
        <f>IF(COUNTIF($E$2:E375,"x")=0,IF(D376&gt;=$J$3,"x",),IF(D376&gt;=((COUNTIF($E$2:E375,"x")*Méthodologie!$H$53)+$J$3),"x",))</f>
        <v>0</v>
      </c>
    </row>
    <row r="377" spans="1:5" x14ac:dyDescent="0.25">
      <c r="A377" s="37">
        <v>21110109</v>
      </c>
      <c r="B377" s="38" t="s">
        <v>580</v>
      </c>
      <c r="C377" s="39">
        <v>62.6</v>
      </c>
      <c r="D377" s="162">
        <f t="shared" si="6"/>
        <v>3851965.1500000018</v>
      </c>
      <c r="E377" s="254">
        <f>IF(COUNTIF($E$2:E376,"x")=0,IF(D377&gt;=$J$3,"x",),IF(D377&gt;=((COUNTIF($E$2:E376,"x")*Méthodologie!$H$53)+$J$3),"x",))</f>
        <v>0</v>
      </c>
    </row>
    <row r="378" spans="1:5" x14ac:dyDescent="0.25">
      <c r="A378" s="37">
        <v>21120012</v>
      </c>
      <c r="B378" s="38" t="s">
        <v>581</v>
      </c>
      <c r="C378" s="39">
        <v>101.91</v>
      </c>
      <c r="D378" s="162">
        <f t="shared" si="6"/>
        <v>3852067.0600000019</v>
      </c>
      <c r="E378" s="254">
        <f>IF(COUNTIF($E$2:E377,"x")=0,IF(D378&gt;=$J$3,"x",),IF(D378&gt;=((COUNTIF($E$2:E377,"x")*Méthodologie!$H$53)+$J$3),"x",))</f>
        <v>0</v>
      </c>
    </row>
    <row r="379" spans="1:5" x14ac:dyDescent="0.25">
      <c r="A379" s="37">
        <v>21120025</v>
      </c>
      <c r="B379" s="38" t="s">
        <v>582</v>
      </c>
      <c r="C379" s="39">
        <v>4000</v>
      </c>
      <c r="D379" s="162">
        <f t="shared" si="6"/>
        <v>3856067.0600000019</v>
      </c>
      <c r="E379" s="254" t="str">
        <f>IF(COUNTIF($E$2:E378,"x")=0,IF(D379&gt;=$J$3,"x",),IF(D379&gt;=((COUNTIF($E$2:E378,"x")*Méthodologie!$H$53)+$J$3),"x",))</f>
        <v>x</v>
      </c>
    </row>
    <row r="380" spans="1:5" x14ac:dyDescent="0.25">
      <c r="A380" s="37">
        <v>21120026</v>
      </c>
      <c r="B380" s="38" t="s">
        <v>583</v>
      </c>
      <c r="C380" s="39">
        <v>52125.93</v>
      </c>
      <c r="D380" s="162">
        <f t="shared" si="6"/>
        <v>3908192.9900000021</v>
      </c>
      <c r="E380" s="254">
        <f>IF(COUNTIF($E$2:E379,"x")=0,IF(D380&gt;=$J$3,"x",),IF(D380&gt;=((COUNTIF($E$2:E379,"x")*Méthodologie!$H$53)+$J$3),"x",))</f>
        <v>0</v>
      </c>
    </row>
    <row r="381" spans="1:5" x14ac:dyDescent="0.25">
      <c r="A381" s="37">
        <v>21120027</v>
      </c>
      <c r="B381" s="38" t="s">
        <v>584</v>
      </c>
      <c r="C381" s="39">
        <v>2276.6</v>
      </c>
      <c r="D381" s="162">
        <f t="shared" si="6"/>
        <v>3910469.5900000022</v>
      </c>
      <c r="E381" s="254">
        <f>IF(COUNTIF($E$2:E380,"x")=0,IF(D381&gt;=$J$3,"x",),IF(D381&gt;=((COUNTIF($E$2:E380,"x")*Méthodologie!$H$53)+$J$3),"x",))</f>
        <v>0</v>
      </c>
    </row>
    <row r="382" spans="1:5" x14ac:dyDescent="0.25">
      <c r="A382" s="37">
        <v>21120028</v>
      </c>
      <c r="B382" s="38" t="s">
        <v>585</v>
      </c>
      <c r="C382" s="39">
        <v>7450</v>
      </c>
      <c r="D382" s="162">
        <f t="shared" si="6"/>
        <v>3917919.5900000022</v>
      </c>
      <c r="E382" s="254">
        <f>IF(COUNTIF($E$2:E381,"x")=0,IF(D382&gt;=$J$3,"x",),IF(D382&gt;=((COUNTIF($E$2:E381,"x")*Méthodologie!$H$53)+$J$3),"x",))</f>
        <v>0</v>
      </c>
    </row>
    <row r="383" spans="1:5" x14ac:dyDescent="0.25">
      <c r="A383" s="37">
        <v>21120029</v>
      </c>
      <c r="B383" s="38" t="s">
        <v>586</v>
      </c>
      <c r="C383" s="39">
        <v>97340.04</v>
      </c>
      <c r="D383" s="162">
        <f t="shared" si="6"/>
        <v>4015259.6300000022</v>
      </c>
      <c r="E383" s="254" t="str">
        <f>IF(COUNTIF($E$2:E382,"x")=0,IF(D383&gt;=$J$3,"x",),IF(D383&gt;=((COUNTIF($E$2:E382,"x")*Méthodologie!$H$53)+$J$3),"x",))</f>
        <v>x</v>
      </c>
    </row>
    <row r="384" spans="1:5" x14ac:dyDescent="0.25">
      <c r="A384" s="37">
        <v>21120030</v>
      </c>
      <c r="B384" s="38" t="s">
        <v>587</v>
      </c>
      <c r="C384" s="39">
        <v>11984.82</v>
      </c>
      <c r="D384" s="162">
        <f t="shared" si="6"/>
        <v>4027244.450000002</v>
      </c>
      <c r="E384" s="254">
        <f>IF(COUNTIF($E$2:E383,"x")=0,IF(D384&gt;=$J$3,"x",),IF(D384&gt;=((COUNTIF($E$2:E383,"x")*Méthodologie!$H$53)+$J$3),"x",))</f>
        <v>0</v>
      </c>
    </row>
    <row r="385" spans="1:5" x14ac:dyDescent="0.25">
      <c r="A385" s="37">
        <v>21120031</v>
      </c>
      <c r="B385" s="38" t="s">
        <v>588</v>
      </c>
      <c r="C385" s="39">
        <v>51015</v>
      </c>
      <c r="D385" s="162">
        <f t="shared" si="6"/>
        <v>4078259.450000002</v>
      </c>
      <c r="E385" s="254">
        <f>IF(COUNTIF($E$2:E384,"x")=0,IF(D385&gt;=$J$3,"x",),IF(D385&gt;=((COUNTIF($E$2:E384,"x")*Méthodologie!$H$53)+$J$3),"x",))</f>
        <v>0</v>
      </c>
    </row>
    <row r="386" spans="1:5" x14ac:dyDescent="0.25">
      <c r="A386" s="37">
        <v>21120032</v>
      </c>
      <c r="B386" s="38" t="s">
        <v>589</v>
      </c>
      <c r="C386" s="39">
        <v>24427.5</v>
      </c>
      <c r="D386" s="162">
        <f t="shared" si="6"/>
        <v>4102686.950000002</v>
      </c>
      <c r="E386" s="254">
        <f>IF(COUNTIF($E$2:E385,"x")=0,IF(D386&gt;=$J$3,"x",),IF(D386&gt;=((COUNTIF($E$2:E385,"x")*Méthodologie!$H$53)+$J$3),"x",))</f>
        <v>0</v>
      </c>
    </row>
    <row r="387" spans="1:5" x14ac:dyDescent="0.25">
      <c r="A387" s="37">
        <v>21120033</v>
      </c>
      <c r="B387" s="38" t="s">
        <v>590</v>
      </c>
      <c r="C387" s="39">
        <v>9355</v>
      </c>
      <c r="D387" s="162">
        <f t="shared" si="6"/>
        <v>4112041.950000002</v>
      </c>
      <c r="E387" s="254">
        <f>IF(COUNTIF($E$2:E386,"x")=0,IF(D387&gt;=$J$3,"x",),IF(D387&gt;=((COUNTIF($E$2:E386,"x")*Méthodologie!$H$53)+$J$3),"x",))</f>
        <v>0</v>
      </c>
    </row>
    <row r="388" spans="1:5" x14ac:dyDescent="0.25">
      <c r="A388" s="37">
        <v>21120034</v>
      </c>
      <c r="B388" s="38" t="s">
        <v>591</v>
      </c>
      <c r="C388" s="39">
        <v>7500</v>
      </c>
      <c r="D388" s="162">
        <f t="shared" si="6"/>
        <v>4119541.950000002</v>
      </c>
      <c r="E388" s="254" t="str">
        <f>IF(COUNTIF($E$2:E387,"x")=0,IF(D388&gt;=$J$3,"x",),IF(D388&gt;=((COUNTIF($E$2:E387,"x")*Méthodologie!$H$53)+$J$3),"x",))</f>
        <v>x</v>
      </c>
    </row>
    <row r="389" spans="1:5" x14ac:dyDescent="0.25">
      <c r="A389" s="37">
        <v>21120035</v>
      </c>
      <c r="B389" s="38" t="s">
        <v>592</v>
      </c>
      <c r="C389" s="39">
        <v>5625</v>
      </c>
      <c r="D389" s="162">
        <f t="shared" si="6"/>
        <v>4125166.950000002</v>
      </c>
      <c r="E389" s="254">
        <f>IF(COUNTIF($E$2:E388,"x")=0,IF(D389&gt;=$J$3,"x",),IF(D389&gt;=((COUNTIF($E$2:E388,"x")*Méthodologie!$H$53)+$J$3),"x",))</f>
        <v>0</v>
      </c>
    </row>
    <row r="390" spans="1:5" x14ac:dyDescent="0.25">
      <c r="A390" s="37">
        <v>21120036</v>
      </c>
      <c r="B390" s="38" t="s">
        <v>593</v>
      </c>
      <c r="C390" s="39">
        <v>15921.11</v>
      </c>
      <c r="D390" s="162">
        <f t="shared" si="6"/>
        <v>4141088.0600000019</v>
      </c>
      <c r="E390" s="254">
        <f>IF(COUNTIF($E$2:E389,"x")=0,IF(D390&gt;=$J$3,"x",),IF(D390&gt;=((COUNTIF($E$2:E389,"x")*Méthodologie!$H$53)+$J$3),"x",))</f>
        <v>0</v>
      </c>
    </row>
    <row r="391" spans="1:5" x14ac:dyDescent="0.25">
      <c r="A391" s="37">
        <v>21120037</v>
      </c>
      <c r="B391" s="38" t="s">
        <v>594</v>
      </c>
      <c r="C391" s="39">
        <v>23456.76</v>
      </c>
      <c r="D391" s="162">
        <f t="shared" si="6"/>
        <v>4164544.8200000017</v>
      </c>
      <c r="E391" s="254">
        <f>IF(COUNTIF($E$2:E390,"x")=0,IF(D391&gt;=$J$3,"x",),IF(D391&gt;=((COUNTIF($E$2:E390,"x")*Méthodologie!$H$53)+$J$3),"x",))</f>
        <v>0</v>
      </c>
    </row>
    <row r="392" spans="1:5" x14ac:dyDescent="0.25">
      <c r="A392" s="37">
        <v>21120043</v>
      </c>
      <c r="B392" s="38" t="s">
        <v>595</v>
      </c>
      <c r="C392" s="39">
        <v>20000</v>
      </c>
      <c r="D392" s="162">
        <f t="shared" si="6"/>
        <v>4184544.8200000017</v>
      </c>
      <c r="E392" s="254">
        <f>IF(COUNTIF($E$2:E391,"x")=0,IF(D392&gt;=$J$3,"x",),IF(D392&gt;=((COUNTIF($E$2:E391,"x")*Méthodologie!$H$53)+$J$3),"x",))</f>
        <v>0</v>
      </c>
    </row>
    <row r="393" spans="1:5" x14ac:dyDescent="0.25">
      <c r="A393" s="37">
        <v>21120052</v>
      </c>
      <c r="B393" s="38" t="s">
        <v>596</v>
      </c>
      <c r="C393" s="39">
        <v>9375</v>
      </c>
      <c r="D393" s="162">
        <f t="shared" si="6"/>
        <v>4193919.8200000017</v>
      </c>
      <c r="E393" s="254">
        <f>IF(COUNTIF($E$2:E392,"x")=0,IF(D393&gt;=$J$3,"x",),IF(D393&gt;=((COUNTIF($E$2:E392,"x")*Méthodologie!$H$53)+$J$3),"x",))</f>
        <v>0</v>
      </c>
    </row>
    <row r="394" spans="1:5" x14ac:dyDescent="0.25">
      <c r="A394" s="37">
        <v>21120053</v>
      </c>
      <c r="B394" s="38" t="s">
        <v>597</v>
      </c>
      <c r="C394" s="39">
        <v>1138.73</v>
      </c>
      <c r="D394" s="162">
        <f t="shared" si="6"/>
        <v>4195058.5500000017</v>
      </c>
      <c r="E394" s="254">
        <f>IF(COUNTIF($E$2:E393,"x")=0,IF(D394&gt;=$J$3,"x",),IF(D394&gt;=((COUNTIF($E$2:E393,"x")*Méthodologie!$H$53)+$J$3),"x",))</f>
        <v>0</v>
      </c>
    </row>
    <row r="395" spans="1:5" x14ac:dyDescent="0.25">
      <c r="A395" s="37">
        <v>21120074</v>
      </c>
      <c r="B395" s="38" t="s">
        <v>598</v>
      </c>
      <c r="C395" s="39">
        <v>180</v>
      </c>
      <c r="D395" s="162">
        <f t="shared" si="6"/>
        <v>4195238.5500000017</v>
      </c>
      <c r="E395" s="254">
        <f>IF(COUNTIF($E$2:E394,"x")=0,IF(D395&gt;=$J$3,"x",),IF(D395&gt;=((COUNTIF($E$2:E394,"x")*Méthodologie!$H$53)+$J$3),"x",))</f>
        <v>0</v>
      </c>
    </row>
    <row r="396" spans="1:5" x14ac:dyDescent="0.25">
      <c r="A396" s="37">
        <v>21120084</v>
      </c>
      <c r="B396" s="38" t="s">
        <v>599</v>
      </c>
      <c r="C396" s="39">
        <v>10662.7</v>
      </c>
      <c r="D396" s="162">
        <f t="shared" si="6"/>
        <v>4205901.2500000019</v>
      </c>
      <c r="E396" s="254">
        <f>IF(COUNTIF($E$2:E395,"x")=0,IF(D396&gt;=$J$3,"x",),IF(D396&gt;=((COUNTIF($E$2:E395,"x")*Méthodologie!$H$53)+$J$3),"x",))</f>
        <v>0</v>
      </c>
    </row>
    <row r="397" spans="1:5" x14ac:dyDescent="0.25">
      <c r="A397" s="37">
        <v>21120149</v>
      </c>
      <c r="B397" s="38" t="s">
        <v>600</v>
      </c>
      <c r="C397" s="39">
        <v>305.29000000000002</v>
      </c>
      <c r="D397" s="162">
        <f t="shared" si="6"/>
        <v>4206206.5400000019</v>
      </c>
      <c r="E397" s="254">
        <f>IF(COUNTIF($E$2:E396,"x")=0,IF(D397&gt;=$J$3,"x",),IF(D397&gt;=((COUNTIF($E$2:E396,"x")*Méthodologie!$H$53)+$J$3),"x",))</f>
        <v>0</v>
      </c>
    </row>
    <row r="398" spans="1:5" x14ac:dyDescent="0.25">
      <c r="A398" s="37">
        <v>21120150</v>
      </c>
      <c r="B398" s="38" t="s">
        <v>601</v>
      </c>
      <c r="C398" s="39">
        <v>2000</v>
      </c>
      <c r="D398" s="162">
        <f t="shared" si="6"/>
        <v>4208206.5400000019</v>
      </c>
      <c r="E398" s="254">
        <f>IF(COUNTIF($E$2:E397,"x")=0,IF(D398&gt;=$J$3,"x",),IF(D398&gt;=((COUNTIF($E$2:E397,"x")*Méthodologie!$H$53)+$J$3),"x",))</f>
        <v>0</v>
      </c>
    </row>
    <row r="399" spans="1:5" x14ac:dyDescent="0.25">
      <c r="A399" s="37">
        <v>21120151</v>
      </c>
      <c r="B399" s="38" t="s">
        <v>602</v>
      </c>
      <c r="C399" s="39">
        <v>2000</v>
      </c>
      <c r="D399" s="162">
        <f t="shared" si="6"/>
        <v>4210206.5400000019</v>
      </c>
      <c r="E399" s="254">
        <f>IF(COUNTIF($E$2:E398,"x")=0,IF(D399&gt;=$J$3,"x",),IF(D399&gt;=((COUNTIF($E$2:E398,"x")*Méthodologie!$H$53)+$J$3),"x",))</f>
        <v>0</v>
      </c>
    </row>
    <row r="400" spans="1:5" x14ac:dyDescent="0.25">
      <c r="A400" s="37">
        <v>21120152</v>
      </c>
      <c r="B400" s="38" t="s">
        <v>603</v>
      </c>
      <c r="C400" s="39">
        <v>10971.36</v>
      </c>
      <c r="D400" s="162">
        <f t="shared" si="6"/>
        <v>4221177.9000000022</v>
      </c>
      <c r="E400" s="254">
        <f>IF(COUNTIF($E$2:E399,"x")=0,IF(D400&gt;=$J$3,"x",),IF(D400&gt;=((COUNTIF($E$2:E399,"x")*Méthodologie!$H$53)+$J$3),"x",))</f>
        <v>0</v>
      </c>
    </row>
    <row r="401" spans="1:5" x14ac:dyDescent="0.25">
      <c r="A401" s="37">
        <v>21120153</v>
      </c>
      <c r="B401" s="38" t="s">
        <v>604</v>
      </c>
      <c r="C401" s="39">
        <v>5973.6</v>
      </c>
      <c r="D401" s="162">
        <f t="shared" si="6"/>
        <v>4227151.5000000019</v>
      </c>
      <c r="E401" s="254">
        <f>IF(COUNTIF($E$2:E400,"x")=0,IF(D401&gt;=$J$3,"x",),IF(D401&gt;=((COUNTIF($E$2:E400,"x")*Méthodologie!$H$53)+$J$3),"x",))</f>
        <v>0</v>
      </c>
    </row>
    <row r="402" spans="1:5" x14ac:dyDescent="0.25">
      <c r="A402" s="37">
        <v>21120154</v>
      </c>
      <c r="B402" s="38" t="s">
        <v>605</v>
      </c>
      <c r="C402" s="39">
        <v>1576.64</v>
      </c>
      <c r="D402" s="162">
        <f t="shared" si="6"/>
        <v>4228728.1400000015</v>
      </c>
      <c r="E402" s="254">
        <f>IF(COUNTIF($E$2:E401,"x")=0,IF(D402&gt;=$J$3,"x",),IF(D402&gt;=((COUNTIF($E$2:E401,"x")*Méthodologie!$H$53)+$J$3),"x",))</f>
        <v>0</v>
      </c>
    </row>
    <row r="403" spans="1:5" x14ac:dyDescent="0.25">
      <c r="A403" s="37">
        <v>21120155</v>
      </c>
      <c r="B403" s="38" t="s">
        <v>606</v>
      </c>
      <c r="C403" s="39">
        <v>303.70999999999998</v>
      </c>
      <c r="D403" s="162">
        <f t="shared" si="6"/>
        <v>4229031.8500000015</v>
      </c>
      <c r="E403" s="254">
        <f>IF(COUNTIF($E$2:E402,"x")=0,IF(D403&gt;=$J$3,"x",),IF(D403&gt;=((COUNTIF($E$2:E402,"x")*Méthodologie!$H$53)+$J$3),"x",))</f>
        <v>0</v>
      </c>
    </row>
    <row r="404" spans="1:5" x14ac:dyDescent="0.25">
      <c r="A404" s="37">
        <v>21120156</v>
      </c>
      <c r="B404" s="38" t="s">
        <v>607</v>
      </c>
      <c r="C404" s="39">
        <v>557.29</v>
      </c>
      <c r="D404" s="162">
        <f t="shared" si="6"/>
        <v>4229589.1400000015</v>
      </c>
      <c r="E404" s="254">
        <f>IF(COUNTIF($E$2:E403,"x")=0,IF(D404&gt;=$J$3,"x",),IF(D404&gt;=((COUNTIF($E$2:E403,"x")*Méthodologie!$H$53)+$J$3),"x",))</f>
        <v>0</v>
      </c>
    </row>
    <row r="405" spans="1:5" x14ac:dyDescent="0.25">
      <c r="A405" s="37">
        <v>21120157</v>
      </c>
      <c r="B405" s="38" t="s">
        <v>608</v>
      </c>
      <c r="C405" s="39">
        <v>382.95</v>
      </c>
      <c r="D405" s="162">
        <f t="shared" si="6"/>
        <v>4229972.0900000017</v>
      </c>
      <c r="E405" s="254">
        <f>IF(COUNTIF($E$2:E404,"x")=0,IF(D405&gt;=$J$3,"x",),IF(D405&gt;=((COUNTIF($E$2:E404,"x")*Méthodologie!$H$53)+$J$3),"x",))</f>
        <v>0</v>
      </c>
    </row>
    <row r="406" spans="1:5" x14ac:dyDescent="0.25">
      <c r="A406" s="37">
        <v>21120159</v>
      </c>
      <c r="B406" s="38" t="s">
        <v>609</v>
      </c>
      <c r="C406" s="39">
        <v>2520</v>
      </c>
      <c r="D406" s="162">
        <f t="shared" si="6"/>
        <v>4232492.0900000017</v>
      </c>
      <c r="E406" s="254">
        <f>IF(COUNTIF($E$2:E405,"x")=0,IF(D406&gt;=$J$3,"x",),IF(D406&gt;=((COUNTIF($E$2:E405,"x")*Méthodologie!$H$53)+$J$3),"x",))</f>
        <v>0</v>
      </c>
    </row>
    <row r="407" spans="1:5" x14ac:dyDescent="0.25">
      <c r="A407" s="37">
        <v>21120160</v>
      </c>
      <c r="B407" s="38" t="s">
        <v>610</v>
      </c>
      <c r="C407" s="39">
        <v>500</v>
      </c>
      <c r="D407" s="162">
        <f t="shared" si="6"/>
        <v>4232992.0900000017</v>
      </c>
      <c r="E407" s="254">
        <f>IF(COUNTIF($E$2:E406,"x")=0,IF(D407&gt;=$J$3,"x",),IF(D407&gt;=((COUNTIF($E$2:E406,"x")*Méthodologie!$H$53)+$J$3),"x",))</f>
        <v>0</v>
      </c>
    </row>
    <row r="408" spans="1:5" x14ac:dyDescent="0.25">
      <c r="A408" s="37">
        <v>21120161</v>
      </c>
      <c r="B408" s="38" t="s">
        <v>611</v>
      </c>
      <c r="C408" s="39">
        <v>3500</v>
      </c>
      <c r="D408" s="162">
        <f t="shared" si="6"/>
        <v>4236492.0900000017</v>
      </c>
      <c r="E408" s="254">
        <f>IF(COUNTIF($E$2:E407,"x")=0,IF(D408&gt;=$J$3,"x",),IF(D408&gt;=((COUNTIF($E$2:E407,"x")*Méthodologie!$H$53)+$J$3),"x",))</f>
        <v>0</v>
      </c>
    </row>
    <row r="409" spans="1:5" x14ac:dyDescent="0.25">
      <c r="A409" s="37">
        <v>21120162</v>
      </c>
      <c r="B409" s="38" t="s">
        <v>612</v>
      </c>
      <c r="C409" s="39">
        <v>62.6</v>
      </c>
      <c r="D409" s="162">
        <f t="shared" si="6"/>
        <v>4236554.6900000013</v>
      </c>
      <c r="E409" s="254">
        <f>IF(COUNTIF($E$2:E408,"x")=0,IF(D409&gt;=$J$3,"x",),IF(D409&gt;=((COUNTIF($E$2:E408,"x")*Méthodologie!$H$53)+$J$3),"x",))</f>
        <v>0</v>
      </c>
    </row>
    <row r="410" spans="1:5" x14ac:dyDescent="0.25">
      <c r="A410" s="37">
        <v>21120163</v>
      </c>
      <c r="B410" s="38" t="s">
        <v>613</v>
      </c>
      <c r="C410" s="39">
        <v>12864</v>
      </c>
      <c r="D410" s="162">
        <f t="shared" si="6"/>
        <v>4249418.6900000013</v>
      </c>
      <c r="E410" s="254" t="str">
        <f>IF(COUNTIF($E$2:E409,"x")=0,IF(D410&gt;=$J$3,"x",),IF(D410&gt;=((COUNTIF($E$2:E409,"x")*Méthodologie!$H$53)+$J$3),"x",))</f>
        <v>x</v>
      </c>
    </row>
    <row r="411" spans="1:5" x14ac:dyDescent="0.25">
      <c r="D411" s="162">
        <f t="shared" si="6"/>
        <v>0</v>
      </c>
      <c r="E411" s="254">
        <f>IF(COUNTIF($E$2:E410,"x")=0,IF(D411&gt;=$J$3,"x",),IF(D411&gt;=((COUNTIF($E$2:E410,"x")*Méthodologie!$H$53)+$J$3),"x",))</f>
        <v>0</v>
      </c>
    </row>
    <row r="412" spans="1:5" x14ac:dyDescent="0.25">
      <c r="D412" s="162">
        <f t="shared" si="6"/>
        <v>0</v>
      </c>
      <c r="E412" s="254">
        <f>IF(COUNTIF($E$2:E411,"x")=0,IF(D412&gt;=$J$3,"x",),IF(D412&gt;=((COUNTIF($E$2:E411,"x")*Méthodologie!$H$53)+$J$3),"x",))</f>
        <v>0</v>
      </c>
    </row>
    <row r="413" spans="1:5" x14ac:dyDescent="0.25">
      <c r="D413" s="162">
        <f t="shared" si="6"/>
        <v>0</v>
      </c>
      <c r="E413" s="254">
        <f>IF(COUNTIF($E$2:E412,"x")=0,IF(D413&gt;=$J$3,"x",),IF(D413&gt;=((COUNTIF($E$2:E412,"x")*Méthodologie!$H$53)+$J$3),"x",))</f>
        <v>0</v>
      </c>
    </row>
    <row r="414" spans="1:5" x14ac:dyDescent="0.25">
      <c r="D414" s="162">
        <f t="shared" si="6"/>
        <v>0</v>
      </c>
      <c r="E414" s="254">
        <f>IF(COUNTIF($E$2:E413,"x")=0,IF(D414&gt;=$J$3,"x",),IF(D414&gt;=((COUNTIF($E$2:E413,"x")*Méthodologie!$H$53)+$J$3),"x",))</f>
        <v>0</v>
      </c>
    </row>
    <row r="415" spans="1:5" x14ac:dyDescent="0.25">
      <c r="D415" s="162">
        <f t="shared" si="6"/>
        <v>0</v>
      </c>
      <c r="E415" s="254">
        <f>IF(COUNTIF($E$2:E414,"x")=0,IF(D415&gt;=$J$3,"x",),IF(D415&gt;=((COUNTIF($E$2:E414,"x")*Méthodologie!$H$53)+$J$3),"x",))</f>
        <v>0</v>
      </c>
    </row>
    <row r="416" spans="1:5" x14ac:dyDescent="0.25">
      <c r="D416" s="162">
        <f t="shared" si="6"/>
        <v>0</v>
      </c>
      <c r="E416" s="254">
        <f>IF(COUNTIF($E$2:E415,"x")=0,IF(D416&gt;=$J$3,"x",),IF(D416&gt;=((COUNTIF($E$2:E415,"x")*Méthodologie!$H$53)+$J$3),"x",))</f>
        <v>0</v>
      </c>
    </row>
    <row r="417" spans="4:5" x14ac:dyDescent="0.25">
      <c r="D417" s="162">
        <f t="shared" si="6"/>
        <v>0</v>
      </c>
      <c r="E417" s="254">
        <f>IF(COUNTIF($E$2:E416,"x")=0,IF(D417&gt;=$J$3,"x",),IF(D417&gt;=((COUNTIF($E$2:E416,"x")*Méthodologie!$H$53)+$J$3),"x",))</f>
        <v>0</v>
      </c>
    </row>
    <row r="418" spans="4:5" x14ac:dyDescent="0.25">
      <c r="D418" s="162">
        <f t="shared" si="6"/>
        <v>0</v>
      </c>
      <c r="E418" s="254">
        <f>IF(COUNTIF($E$2:E417,"x")=0,IF(D418&gt;=$J$3,"x",),IF(D418&gt;=((COUNTIF($E$2:E417,"x")*Méthodologie!$H$53)+$J$3),"x",))</f>
        <v>0</v>
      </c>
    </row>
    <row r="419" spans="4:5" x14ac:dyDescent="0.25">
      <c r="D419" s="162">
        <f t="shared" si="6"/>
        <v>0</v>
      </c>
      <c r="E419" s="254">
        <f>IF(COUNTIF($E$2:E418,"x")=0,IF(D419&gt;=$J$3,"x",),IF(D419&gt;=((COUNTIF($E$2:E418,"x")*Méthodologie!$H$53)+$J$3),"x",))</f>
        <v>0</v>
      </c>
    </row>
    <row r="420" spans="4:5" x14ac:dyDescent="0.25">
      <c r="D420" s="162">
        <f t="shared" si="6"/>
        <v>0</v>
      </c>
      <c r="E420" s="254">
        <f>IF(COUNTIF($E$2:E419,"x")=0,IF(D420&gt;=$J$3,"x",),IF(D420&gt;=((COUNTIF($E$2:E419,"x")*Méthodologie!$H$53)+$J$3),"x",))</f>
        <v>0</v>
      </c>
    </row>
    <row r="421" spans="4:5" x14ac:dyDescent="0.25">
      <c r="D421" s="162">
        <f t="shared" si="6"/>
        <v>0</v>
      </c>
      <c r="E421" s="254">
        <f>IF(COUNTIF($E$2:E420,"x")=0,IF(D421&gt;=$J$3,"x",),IF(D421&gt;=((COUNTIF($E$2:E420,"x")*Méthodologie!$H$53)+$J$3),"x",))</f>
        <v>0</v>
      </c>
    </row>
    <row r="422" spans="4:5" x14ac:dyDescent="0.25">
      <c r="D422" s="162">
        <f t="shared" si="6"/>
        <v>0</v>
      </c>
      <c r="E422" s="254">
        <f>IF(COUNTIF($E$2:E421,"x")=0,IF(D422&gt;=$J$3,"x",),IF(D422&gt;=((COUNTIF($E$2:E421,"x")*Méthodologie!$H$53)+$J$3),"x",))</f>
        <v>0</v>
      </c>
    </row>
    <row r="423" spans="4:5" x14ac:dyDescent="0.25">
      <c r="D423" s="162">
        <f t="shared" si="6"/>
        <v>0</v>
      </c>
      <c r="E423" s="254">
        <f>IF(COUNTIF($E$2:E422,"x")=0,IF(D423&gt;=$J$3,"x",),IF(D423&gt;=((COUNTIF($E$2:E422,"x")*Méthodologie!$H$53)+$J$3),"x",))</f>
        <v>0</v>
      </c>
    </row>
    <row r="424" spans="4:5" x14ac:dyDescent="0.25">
      <c r="D424" s="162">
        <f t="shared" si="6"/>
        <v>0</v>
      </c>
      <c r="E424" s="254">
        <f>IF(COUNTIF($E$2:E423,"x")=0,IF(D424&gt;=$J$3,"x",),IF(D424&gt;=((COUNTIF($E$2:E423,"x")*Méthodologie!$H$53)+$J$3),"x",))</f>
        <v>0</v>
      </c>
    </row>
    <row r="425" spans="4:5" x14ac:dyDescent="0.25">
      <c r="D425" s="162">
        <f t="shared" si="6"/>
        <v>0</v>
      </c>
      <c r="E425" s="254">
        <f>IF(COUNTIF($E$2:E424,"x")=0,IF(D425&gt;=$J$3,"x",),IF(D425&gt;=((COUNTIF($E$2:E424,"x")*Méthodologie!$H$53)+$J$3),"x",))</f>
        <v>0</v>
      </c>
    </row>
    <row r="426" spans="4:5" x14ac:dyDescent="0.25">
      <c r="D426" s="162">
        <f t="shared" si="6"/>
        <v>0</v>
      </c>
      <c r="E426" s="254">
        <f>IF(COUNTIF($E$2:E425,"x")=0,IF(D426&gt;=$J$3,"x",),IF(D426&gt;=((COUNTIF($E$2:E425,"x")*Méthodologie!$H$53)+$J$3),"x",))</f>
        <v>0</v>
      </c>
    </row>
    <row r="427" spans="4:5" x14ac:dyDescent="0.25">
      <c r="D427" s="162">
        <f t="shared" si="6"/>
        <v>0</v>
      </c>
      <c r="E427" s="254">
        <f>IF(COUNTIF($E$2:E426,"x")=0,IF(D427&gt;=$J$3,"x",),IF(D427&gt;=((COUNTIF($E$2:E426,"x")*Méthodologie!$H$53)+$J$3),"x",))</f>
        <v>0</v>
      </c>
    </row>
    <row r="428" spans="4:5" x14ac:dyDescent="0.25">
      <c r="D428" s="162">
        <f t="shared" si="6"/>
        <v>0</v>
      </c>
      <c r="E428" s="254">
        <f>IF(COUNTIF($E$2:E427,"x")=0,IF(D428&gt;=$J$3,"x",),IF(D428&gt;=((COUNTIF($E$2:E427,"x")*Méthodologie!$H$53)+$J$3),"x",))</f>
        <v>0</v>
      </c>
    </row>
    <row r="429" spans="4:5" x14ac:dyDescent="0.25">
      <c r="D429" s="162">
        <f t="shared" si="6"/>
        <v>0</v>
      </c>
      <c r="E429" s="254">
        <f>IF(COUNTIF($E$2:E428,"x")=0,IF(D429&gt;=$J$3,"x",),IF(D429&gt;=((COUNTIF($E$2:E428,"x")*Méthodologie!$H$53)+$J$3),"x",))</f>
        <v>0</v>
      </c>
    </row>
    <row r="430" spans="4:5" x14ac:dyDescent="0.25">
      <c r="D430" s="162">
        <f t="shared" si="6"/>
        <v>0</v>
      </c>
      <c r="E430" s="254">
        <f>IF(COUNTIF($E$2:E429,"x")=0,IF(D430&gt;=$J$3,"x",),IF(D430&gt;=((COUNTIF($E$2:E429,"x")*Méthodologie!$H$53)+$J$3),"x",))</f>
        <v>0</v>
      </c>
    </row>
    <row r="431" spans="4:5" x14ac:dyDescent="0.25">
      <c r="D431" s="162">
        <f t="shared" si="6"/>
        <v>0</v>
      </c>
      <c r="E431" s="254">
        <f>IF(COUNTIF($E$2:E430,"x")=0,IF(D431&gt;=$J$3,"x",),IF(D431&gt;=((COUNTIF($E$2:E430,"x")*Méthodologie!$H$53)+$J$3),"x",))</f>
        <v>0</v>
      </c>
    </row>
    <row r="432" spans="4:5" x14ac:dyDescent="0.25">
      <c r="D432" s="162">
        <f t="shared" si="6"/>
        <v>0</v>
      </c>
      <c r="E432" s="254">
        <f>IF(COUNTIF($E$2:E431,"x")=0,IF(D432&gt;=$J$3,"x",),IF(D432&gt;=((COUNTIF($E$2:E431,"x")*Méthodologie!$H$53)+$J$3),"x",))</f>
        <v>0</v>
      </c>
    </row>
    <row r="433" spans="4:5" x14ac:dyDescent="0.25">
      <c r="D433" s="162">
        <f t="shared" si="6"/>
        <v>0</v>
      </c>
      <c r="E433" s="254">
        <f>IF(COUNTIF($E$2:E432,"x")=0,IF(D433&gt;=$J$3,"x",),IF(D433&gt;=((COUNTIF($E$2:E432,"x")*Méthodologie!$H$53)+$J$3),"x",))</f>
        <v>0</v>
      </c>
    </row>
    <row r="434" spans="4:5" x14ac:dyDescent="0.25">
      <c r="D434" s="162">
        <f t="shared" si="6"/>
        <v>0</v>
      </c>
      <c r="E434" s="254">
        <f>IF(COUNTIF($E$2:E433,"x")=0,IF(D434&gt;=$J$3,"x",),IF(D434&gt;=((COUNTIF($E$2:E433,"x")*Méthodologie!$H$53)+$J$3),"x",))</f>
        <v>0</v>
      </c>
    </row>
    <row r="435" spans="4:5" x14ac:dyDescent="0.25">
      <c r="D435" s="162">
        <f t="shared" si="6"/>
        <v>0</v>
      </c>
      <c r="E435" s="254">
        <f>IF(COUNTIF($E$2:E434,"x")=0,IF(D435&gt;=$J$3,"x",),IF(D435&gt;=((COUNTIF($E$2:E434,"x")*Méthodologie!$H$53)+$J$3),"x",))</f>
        <v>0</v>
      </c>
    </row>
    <row r="436" spans="4:5" x14ac:dyDescent="0.25">
      <c r="D436" s="162">
        <f t="shared" si="6"/>
        <v>0</v>
      </c>
      <c r="E436" s="254">
        <f>IF(COUNTIF($E$2:E435,"x")=0,IF(D436&gt;=$J$3,"x",),IF(D436&gt;=((COUNTIF($E$2:E435,"x")*Méthodologie!$H$53)+$J$3),"x",))</f>
        <v>0</v>
      </c>
    </row>
    <row r="437" spans="4:5" x14ac:dyDescent="0.25">
      <c r="D437" s="162">
        <f t="shared" si="6"/>
        <v>0</v>
      </c>
      <c r="E437" s="254">
        <f>IF(COUNTIF($E$2:E436,"x")=0,IF(D437&gt;=$J$3,"x",),IF(D437&gt;=((COUNTIF($E$2:E436,"x")*Méthodologie!$H$53)+$J$3),"x",))</f>
        <v>0</v>
      </c>
    </row>
    <row r="438" spans="4:5" x14ac:dyDescent="0.25">
      <c r="D438" s="162">
        <f t="shared" si="6"/>
        <v>0</v>
      </c>
      <c r="E438" s="254">
        <f>IF(COUNTIF($E$2:E437,"x")=0,IF(D438&gt;=$J$3,"x",),IF(D438&gt;=((COUNTIF($E$2:E437,"x")*Méthodologie!$H$53)+$J$3),"x",))</f>
        <v>0</v>
      </c>
    </row>
    <row r="439" spans="4:5" x14ac:dyDescent="0.25">
      <c r="D439" s="162">
        <f t="shared" ref="D439:D500" si="7">IF(C439&lt;&gt;0,D438+C439,)</f>
        <v>0</v>
      </c>
      <c r="E439" s="254">
        <f>IF(COUNTIF($E$2:E438,"x")=0,IF(D439&gt;=$J$3,"x",),IF(D439&gt;=((COUNTIF($E$2:E438,"x")*Méthodologie!$H$53)+$J$3),"x",))</f>
        <v>0</v>
      </c>
    </row>
    <row r="440" spans="4:5" x14ac:dyDescent="0.25">
      <c r="D440" s="162">
        <f t="shared" si="7"/>
        <v>0</v>
      </c>
      <c r="E440" s="254">
        <f>IF(COUNTIF($E$2:E439,"x")=0,IF(D440&gt;=$J$3,"x",),IF(D440&gt;=((COUNTIF($E$2:E439,"x")*Méthodologie!$H$53)+$J$3),"x",))</f>
        <v>0</v>
      </c>
    </row>
    <row r="441" spans="4:5" x14ac:dyDescent="0.25">
      <c r="D441" s="162">
        <f t="shared" si="7"/>
        <v>0</v>
      </c>
      <c r="E441" s="254">
        <f>IF(COUNTIF($E$2:E440,"x")=0,IF(D441&gt;=$J$3,"x",),IF(D441&gt;=((COUNTIF($E$2:E440,"x")*Méthodologie!$H$53)+$J$3),"x",))</f>
        <v>0</v>
      </c>
    </row>
    <row r="442" spans="4:5" x14ac:dyDescent="0.25">
      <c r="D442" s="162">
        <f t="shared" si="7"/>
        <v>0</v>
      </c>
      <c r="E442" s="254">
        <f>IF(COUNTIF($E$2:E441,"x")=0,IF(D442&gt;=$J$3,"x",),IF(D442&gt;=((COUNTIF($E$2:E441,"x")*Méthodologie!$H$53)+$J$3),"x",))</f>
        <v>0</v>
      </c>
    </row>
    <row r="443" spans="4:5" x14ac:dyDescent="0.25">
      <c r="D443" s="162">
        <f t="shared" si="7"/>
        <v>0</v>
      </c>
      <c r="E443" s="254">
        <f>IF(COUNTIF($E$2:E442,"x")=0,IF(D443&gt;=$J$3,"x",),IF(D443&gt;=((COUNTIF($E$2:E442,"x")*Méthodologie!$H$53)+$J$3),"x",))</f>
        <v>0</v>
      </c>
    </row>
    <row r="444" spans="4:5" x14ac:dyDescent="0.25">
      <c r="D444" s="162">
        <f t="shared" si="7"/>
        <v>0</v>
      </c>
      <c r="E444" s="254">
        <f>IF(COUNTIF($E$2:E443,"x")=0,IF(D444&gt;=$J$3,"x",),IF(D444&gt;=((COUNTIF($E$2:E443,"x")*Méthodologie!$H$53)+$J$3),"x",))</f>
        <v>0</v>
      </c>
    </row>
    <row r="445" spans="4:5" x14ac:dyDescent="0.25">
      <c r="D445" s="162">
        <f t="shared" si="7"/>
        <v>0</v>
      </c>
      <c r="E445" s="254">
        <f>IF(COUNTIF($E$2:E444,"x")=0,IF(D445&gt;=$J$3,"x",),IF(D445&gt;=((COUNTIF($E$2:E444,"x")*Méthodologie!$H$53)+$J$3),"x",))</f>
        <v>0</v>
      </c>
    </row>
    <row r="446" spans="4:5" x14ac:dyDescent="0.25">
      <c r="D446" s="162">
        <f t="shared" si="7"/>
        <v>0</v>
      </c>
      <c r="E446" s="254">
        <f>IF(COUNTIF($E$2:E445,"x")=0,IF(D446&gt;=$J$3,"x",),IF(D446&gt;=((COUNTIF($E$2:E445,"x")*Méthodologie!$H$53)+$J$3),"x",))</f>
        <v>0</v>
      </c>
    </row>
    <row r="447" spans="4:5" x14ac:dyDescent="0.25">
      <c r="D447" s="162">
        <f t="shared" si="7"/>
        <v>0</v>
      </c>
      <c r="E447" s="254">
        <f>IF(COUNTIF($E$2:E446,"x")=0,IF(D447&gt;=$J$3,"x",),IF(D447&gt;=((COUNTIF($E$2:E446,"x")*Méthodologie!$H$53)+$J$3),"x",))</f>
        <v>0</v>
      </c>
    </row>
    <row r="448" spans="4:5" x14ac:dyDescent="0.25">
      <c r="D448" s="162">
        <f t="shared" si="7"/>
        <v>0</v>
      </c>
      <c r="E448" s="254">
        <f>IF(COUNTIF($E$2:E447,"x")=0,IF(D448&gt;=$J$3,"x",),IF(D448&gt;=((COUNTIF($E$2:E447,"x")*Méthodologie!$H$53)+$J$3),"x",))</f>
        <v>0</v>
      </c>
    </row>
    <row r="449" spans="4:5" x14ac:dyDescent="0.25">
      <c r="D449" s="162">
        <f t="shared" si="7"/>
        <v>0</v>
      </c>
      <c r="E449" s="254">
        <f>IF(COUNTIF($E$2:E448,"x")=0,IF(D449&gt;=$J$3,"x",),IF(D449&gt;=((COUNTIF($E$2:E448,"x")*Méthodologie!$H$53)+$J$3),"x",))</f>
        <v>0</v>
      </c>
    </row>
    <row r="450" spans="4:5" x14ac:dyDescent="0.25">
      <c r="D450" s="162">
        <f t="shared" si="7"/>
        <v>0</v>
      </c>
      <c r="E450" s="254">
        <f>IF(COUNTIF($E$2:E449,"x")=0,IF(D450&gt;=$J$3,"x",),IF(D450&gt;=((COUNTIF($E$2:E449,"x")*Méthodologie!$H$53)+$J$3),"x",))</f>
        <v>0</v>
      </c>
    </row>
    <row r="451" spans="4:5" x14ac:dyDescent="0.25">
      <c r="D451" s="162">
        <f t="shared" si="7"/>
        <v>0</v>
      </c>
      <c r="E451" s="254">
        <f>IF(COUNTIF($E$2:E450,"x")=0,IF(D451&gt;=$J$3,"x",),IF(D451&gt;=((COUNTIF($E$2:E450,"x")*Méthodologie!$H$53)+$J$3),"x",))</f>
        <v>0</v>
      </c>
    </row>
    <row r="452" spans="4:5" x14ac:dyDescent="0.25">
      <c r="D452" s="162">
        <f t="shared" si="7"/>
        <v>0</v>
      </c>
      <c r="E452" s="254">
        <f>IF(COUNTIF($E$2:E451,"x")=0,IF(D452&gt;=$J$3,"x",),IF(D452&gt;=((COUNTIF($E$2:E451,"x")*Méthodologie!$H$53)+$J$3),"x",))</f>
        <v>0</v>
      </c>
    </row>
    <row r="453" spans="4:5" x14ac:dyDescent="0.25">
      <c r="D453" s="162">
        <f t="shared" si="7"/>
        <v>0</v>
      </c>
      <c r="E453" s="254">
        <f>IF(COUNTIF($E$2:E452,"x")=0,IF(D453&gt;=$J$3,"x",),IF(D453&gt;=((COUNTIF($E$2:E452,"x")*Méthodologie!$H$53)+$J$3),"x",))</f>
        <v>0</v>
      </c>
    </row>
    <row r="454" spans="4:5" x14ac:dyDescent="0.25">
      <c r="D454" s="162">
        <f t="shared" si="7"/>
        <v>0</v>
      </c>
      <c r="E454" s="254">
        <f>IF(COUNTIF($E$2:E453,"x")=0,IF(D454&gt;=$J$3,"x",),IF(D454&gt;=((COUNTIF($E$2:E453,"x")*Méthodologie!$H$53)+$J$3),"x",))</f>
        <v>0</v>
      </c>
    </row>
    <row r="455" spans="4:5" x14ac:dyDescent="0.25">
      <c r="D455" s="162">
        <f t="shared" si="7"/>
        <v>0</v>
      </c>
      <c r="E455" s="254">
        <f>IF(COUNTIF($E$2:E454,"x")=0,IF(D455&gt;=$J$3,"x",),IF(D455&gt;=((COUNTIF($E$2:E454,"x")*Méthodologie!$H$53)+$J$3),"x",))</f>
        <v>0</v>
      </c>
    </row>
    <row r="456" spans="4:5" x14ac:dyDescent="0.25">
      <c r="D456" s="162">
        <f t="shared" si="7"/>
        <v>0</v>
      </c>
      <c r="E456" s="254">
        <f>IF(COUNTIF($E$2:E455,"x")=0,IF(D456&gt;=$J$3,"x",),IF(D456&gt;=((COUNTIF($E$2:E455,"x")*Méthodologie!$H$53)+$J$3),"x",))</f>
        <v>0</v>
      </c>
    </row>
    <row r="457" spans="4:5" x14ac:dyDescent="0.25">
      <c r="D457" s="162">
        <f t="shared" si="7"/>
        <v>0</v>
      </c>
      <c r="E457" s="254">
        <f>IF(COUNTIF($E$2:E456,"x")=0,IF(D457&gt;=$J$3,"x",),IF(D457&gt;=((COUNTIF($E$2:E456,"x")*Méthodologie!$H$53)+$J$3),"x",))</f>
        <v>0</v>
      </c>
    </row>
    <row r="458" spans="4:5" x14ac:dyDescent="0.25">
      <c r="D458" s="162">
        <f t="shared" si="7"/>
        <v>0</v>
      </c>
      <c r="E458" s="254">
        <f>IF(COUNTIF($E$2:E457,"x")=0,IF(D458&gt;=$J$3,"x",),IF(D458&gt;=((COUNTIF($E$2:E457,"x")*Méthodologie!$H$53)+$J$3),"x",))</f>
        <v>0</v>
      </c>
    </row>
    <row r="459" spans="4:5" x14ac:dyDescent="0.25">
      <c r="D459" s="162">
        <f t="shared" si="7"/>
        <v>0</v>
      </c>
      <c r="E459" s="254">
        <f>IF(COUNTIF($E$2:E458,"x")=0,IF(D459&gt;=$J$3,"x",),IF(D459&gt;=((COUNTIF($E$2:E458,"x")*Méthodologie!$H$53)+$J$3),"x",))</f>
        <v>0</v>
      </c>
    </row>
    <row r="460" spans="4:5" x14ac:dyDescent="0.25">
      <c r="D460" s="162">
        <f t="shared" si="7"/>
        <v>0</v>
      </c>
      <c r="E460" s="254">
        <f>IF(COUNTIF($E$2:E459,"x")=0,IF(D460&gt;=$J$3,"x",),IF(D460&gt;=((COUNTIF($E$2:E459,"x")*Méthodologie!$H$53)+$J$3),"x",))</f>
        <v>0</v>
      </c>
    </row>
    <row r="461" spans="4:5" x14ac:dyDescent="0.25">
      <c r="D461" s="162">
        <f t="shared" si="7"/>
        <v>0</v>
      </c>
      <c r="E461" s="254">
        <f>IF(COUNTIF($E$2:E460,"x")=0,IF(D461&gt;=$J$3,"x",),IF(D461&gt;=((COUNTIF($E$2:E460,"x")*Méthodologie!$H$53)+$J$3),"x",))</f>
        <v>0</v>
      </c>
    </row>
    <row r="462" spans="4:5" x14ac:dyDescent="0.25">
      <c r="D462" s="162">
        <f t="shared" si="7"/>
        <v>0</v>
      </c>
      <c r="E462" s="254">
        <f>IF(COUNTIF($E$2:E461,"x")=0,IF(D462&gt;=$J$3,"x",),IF(D462&gt;=((COUNTIF($E$2:E461,"x")*Méthodologie!$H$53)+$J$3),"x",))</f>
        <v>0</v>
      </c>
    </row>
    <row r="463" spans="4:5" x14ac:dyDescent="0.25">
      <c r="D463" s="162">
        <f t="shared" si="7"/>
        <v>0</v>
      </c>
      <c r="E463" s="254">
        <f>IF(COUNTIF($E$2:E462,"x")=0,IF(D463&gt;=$J$3,"x",),IF(D463&gt;=((COUNTIF($E$2:E462,"x")*Méthodologie!$H$53)+$J$3),"x",))</f>
        <v>0</v>
      </c>
    </row>
    <row r="464" spans="4:5" x14ac:dyDescent="0.25">
      <c r="D464" s="162">
        <f t="shared" si="7"/>
        <v>0</v>
      </c>
      <c r="E464" s="254">
        <f>IF(COUNTIF($E$2:E463,"x")=0,IF(D464&gt;=$J$3,"x",),IF(D464&gt;=((COUNTIF($E$2:E463,"x")*Méthodologie!$H$53)+$J$3),"x",))</f>
        <v>0</v>
      </c>
    </row>
    <row r="465" spans="4:5" x14ac:dyDescent="0.25">
      <c r="D465" s="162">
        <f t="shared" si="7"/>
        <v>0</v>
      </c>
      <c r="E465" s="254">
        <f>IF(COUNTIF($E$2:E464,"x")=0,IF(D465&gt;=$J$3,"x",),IF(D465&gt;=((COUNTIF($E$2:E464,"x")*Méthodologie!$H$53)+$J$3),"x",))</f>
        <v>0</v>
      </c>
    </row>
    <row r="466" spans="4:5" x14ac:dyDescent="0.25">
      <c r="D466" s="162">
        <f t="shared" si="7"/>
        <v>0</v>
      </c>
      <c r="E466" s="254">
        <f>IF(COUNTIF($E$2:E465,"x")=0,IF(D466&gt;=$J$3,"x",),IF(D466&gt;=((COUNTIF($E$2:E465,"x")*Méthodologie!$H$53)+$J$3),"x",))</f>
        <v>0</v>
      </c>
    </row>
    <row r="467" spans="4:5" x14ac:dyDescent="0.25">
      <c r="D467" s="162">
        <f t="shared" si="7"/>
        <v>0</v>
      </c>
      <c r="E467" s="254">
        <f>IF(COUNTIF($E$2:E466,"x")=0,IF(D467&gt;=$J$3,"x",),IF(D467&gt;=((COUNTIF($E$2:E466,"x")*Méthodologie!$H$53)+$J$3),"x",))</f>
        <v>0</v>
      </c>
    </row>
    <row r="468" spans="4:5" x14ac:dyDescent="0.25">
      <c r="D468" s="162">
        <f t="shared" si="7"/>
        <v>0</v>
      </c>
      <c r="E468" s="254">
        <f>IF(COUNTIF($E$2:E467,"x")=0,IF(D468&gt;=$J$3,"x",),IF(D468&gt;=((COUNTIF($E$2:E467,"x")*Méthodologie!$H$53)+$J$3),"x",))</f>
        <v>0</v>
      </c>
    </row>
    <row r="469" spans="4:5" x14ac:dyDescent="0.25">
      <c r="D469" s="162">
        <f t="shared" si="7"/>
        <v>0</v>
      </c>
      <c r="E469" s="254">
        <f>IF(COUNTIF($E$2:E468,"x")=0,IF(D469&gt;=$J$3,"x",),IF(D469&gt;=((COUNTIF($E$2:E468,"x")*Méthodologie!$H$53)+$J$3),"x",))</f>
        <v>0</v>
      </c>
    </row>
    <row r="470" spans="4:5" x14ac:dyDescent="0.25">
      <c r="D470" s="162">
        <f t="shared" si="7"/>
        <v>0</v>
      </c>
      <c r="E470" s="254">
        <f>IF(COUNTIF($E$2:E469,"x")=0,IF(D470&gt;=$J$3,"x",),IF(D470&gt;=((COUNTIF($E$2:E469,"x")*Méthodologie!$H$53)+$J$3),"x",))</f>
        <v>0</v>
      </c>
    </row>
    <row r="471" spans="4:5" x14ac:dyDescent="0.25">
      <c r="D471" s="162">
        <f t="shared" si="7"/>
        <v>0</v>
      </c>
      <c r="E471" s="254">
        <f>IF(COUNTIF($E$2:E470,"x")=0,IF(D471&gt;=$J$3,"x",),IF(D471&gt;=((COUNTIF($E$2:E470,"x")*Méthodologie!$H$53)+$J$3),"x",))</f>
        <v>0</v>
      </c>
    </row>
    <row r="472" spans="4:5" x14ac:dyDescent="0.25">
      <c r="D472" s="162">
        <f t="shared" si="7"/>
        <v>0</v>
      </c>
      <c r="E472" s="254">
        <f>IF(COUNTIF($E$2:E471,"x")=0,IF(D472&gt;=$J$3,"x",),IF(D472&gt;=((COUNTIF($E$2:E471,"x")*Méthodologie!$H$53)+$J$3),"x",))</f>
        <v>0</v>
      </c>
    </row>
    <row r="473" spans="4:5" x14ac:dyDescent="0.25">
      <c r="D473" s="162">
        <f t="shared" si="7"/>
        <v>0</v>
      </c>
      <c r="E473" s="254">
        <f>IF(COUNTIF($E$2:E472,"x")=0,IF(D473&gt;=$J$3,"x",),IF(D473&gt;=((COUNTIF($E$2:E472,"x")*Méthodologie!$H$53)+$J$3),"x",))</f>
        <v>0</v>
      </c>
    </row>
    <row r="474" spans="4:5" x14ac:dyDescent="0.25">
      <c r="D474" s="162">
        <f t="shared" si="7"/>
        <v>0</v>
      </c>
      <c r="E474" s="254">
        <f>IF(COUNTIF($E$2:E473,"x")=0,IF(D474&gt;=$J$3,"x",),IF(D474&gt;=((COUNTIF($E$2:E473,"x")*Méthodologie!$H$53)+$J$3),"x",))</f>
        <v>0</v>
      </c>
    </row>
    <row r="475" spans="4:5" x14ac:dyDescent="0.25">
      <c r="D475" s="162">
        <f t="shared" si="7"/>
        <v>0</v>
      </c>
      <c r="E475" s="254">
        <f>IF(COUNTIF($E$2:E474,"x")=0,IF(D475&gt;=$J$3,"x",),IF(D475&gt;=((COUNTIF($E$2:E474,"x")*Méthodologie!$H$53)+$J$3),"x",))</f>
        <v>0</v>
      </c>
    </row>
    <row r="476" spans="4:5" x14ac:dyDescent="0.25">
      <c r="D476" s="162">
        <f t="shared" si="7"/>
        <v>0</v>
      </c>
      <c r="E476" s="254">
        <f>IF(COUNTIF($E$2:E475,"x")=0,IF(D476&gt;=$J$3,"x",),IF(D476&gt;=((COUNTIF($E$2:E475,"x")*Méthodologie!$H$53)+$J$3),"x",))</f>
        <v>0</v>
      </c>
    </row>
    <row r="477" spans="4:5" x14ac:dyDescent="0.25">
      <c r="D477" s="162">
        <f t="shared" si="7"/>
        <v>0</v>
      </c>
      <c r="E477" s="254">
        <f>IF(COUNTIF($E$2:E476,"x")=0,IF(D477&gt;=$J$3,"x",),IF(D477&gt;=((COUNTIF($E$2:E476,"x")*Méthodologie!$H$53)+$J$3),"x",))</f>
        <v>0</v>
      </c>
    </row>
    <row r="478" spans="4:5" x14ac:dyDescent="0.25">
      <c r="D478" s="162">
        <f t="shared" si="7"/>
        <v>0</v>
      </c>
      <c r="E478" s="254">
        <f>IF(COUNTIF($E$2:E477,"x")=0,IF(D478&gt;=$J$3,"x",),IF(D478&gt;=((COUNTIF($E$2:E477,"x")*Méthodologie!$H$53)+$J$3),"x",))</f>
        <v>0</v>
      </c>
    </row>
    <row r="479" spans="4:5" x14ac:dyDescent="0.25">
      <c r="D479" s="162">
        <f t="shared" si="7"/>
        <v>0</v>
      </c>
      <c r="E479" s="254">
        <f>IF(COUNTIF($E$2:E478,"x")=0,IF(D479&gt;=$J$3,"x",),IF(D479&gt;=((COUNTIF($E$2:E478,"x")*Méthodologie!$H$53)+$J$3),"x",))</f>
        <v>0</v>
      </c>
    </row>
    <row r="480" spans="4:5" x14ac:dyDescent="0.25">
      <c r="D480" s="162">
        <f t="shared" si="7"/>
        <v>0</v>
      </c>
      <c r="E480" s="254">
        <f>IF(COUNTIF($E$2:E479,"x")=0,IF(D480&gt;=$J$3,"x",),IF(D480&gt;=((COUNTIF($E$2:E479,"x")*Méthodologie!$H$53)+$J$3),"x",))</f>
        <v>0</v>
      </c>
    </row>
    <row r="481" spans="4:5" x14ac:dyDescent="0.25">
      <c r="D481" s="162">
        <f t="shared" si="7"/>
        <v>0</v>
      </c>
      <c r="E481" s="254">
        <f>IF(COUNTIF($E$2:E480,"x")=0,IF(D481&gt;=$J$3,"x",),IF(D481&gt;=((COUNTIF($E$2:E480,"x")*Méthodologie!$H$53)+$J$3),"x",))</f>
        <v>0</v>
      </c>
    </row>
    <row r="482" spans="4:5" x14ac:dyDescent="0.25">
      <c r="D482" s="162">
        <f t="shared" si="7"/>
        <v>0</v>
      </c>
      <c r="E482" s="254">
        <f>IF(COUNTIF($E$2:E481,"x")=0,IF(D482&gt;=$J$3,"x",),IF(D482&gt;=((COUNTIF($E$2:E481,"x")*Méthodologie!$H$53)+$J$3),"x",))</f>
        <v>0</v>
      </c>
    </row>
    <row r="483" spans="4:5" x14ac:dyDescent="0.25">
      <c r="D483" s="162">
        <f t="shared" si="7"/>
        <v>0</v>
      </c>
      <c r="E483" s="254">
        <f>IF(COUNTIF($E$2:E482,"x")=0,IF(D483&gt;=$J$3,"x",),IF(D483&gt;=((COUNTIF($E$2:E482,"x")*Méthodologie!$H$53)+$J$3),"x",))</f>
        <v>0</v>
      </c>
    </row>
    <row r="484" spans="4:5" x14ac:dyDescent="0.25">
      <c r="D484" s="162">
        <f t="shared" si="7"/>
        <v>0</v>
      </c>
      <c r="E484" s="254">
        <f>IF(COUNTIF($E$2:E483,"x")=0,IF(D484&gt;=$J$3,"x",),IF(D484&gt;=((COUNTIF($E$2:E483,"x")*Méthodologie!$H$53)+$J$3),"x",))</f>
        <v>0</v>
      </c>
    </row>
    <row r="485" spans="4:5" x14ac:dyDescent="0.25">
      <c r="D485" s="162">
        <f t="shared" si="7"/>
        <v>0</v>
      </c>
      <c r="E485" s="254">
        <f>IF(COUNTIF($E$2:E484,"x")=0,IF(D485&gt;=$J$3,"x",),IF(D485&gt;=((COUNTIF($E$2:E484,"x")*Méthodologie!$H$53)+$J$3),"x",))</f>
        <v>0</v>
      </c>
    </row>
    <row r="486" spans="4:5" x14ac:dyDescent="0.25">
      <c r="D486" s="162">
        <f t="shared" si="7"/>
        <v>0</v>
      </c>
      <c r="E486" s="254">
        <f>IF(COUNTIF($E$2:E485,"x")=0,IF(D486&gt;=$J$3,"x",),IF(D486&gt;=((COUNTIF($E$2:E485,"x")*Méthodologie!$H$53)+$J$3),"x",))</f>
        <v>0</v>
      </c>
    </row>
    <row r="487" spans="4:5" x14ac:dyDescent="0.25">
      <c r="D487" s="162">
        <f t="shared" si="7"/>
        <v>0</v>
      </c>
      <c r="E487" s="254">
        <f>IF(COUNTIF($E$2:E486,"x")=0,IF(D487&gt;=$J$3,"x",),IF(D487&gt;=((COUNTIF($E$2:E486,"x")*Méthodologie!$H$53)+$J$3),"x",))</f>
        <v>0</v>
      </c>
    </row>
    <row r="488" spans="4:5" x14ac:dyDescent="0.25">
      <c r="D488" s="162">
        <f t="shared" si="7"/>
        <v>0</v>
      </c>
      <c r="E488" s="254">
        <f>IF(COUNTIF($E$2:E487,"x")=0,IF(D488&gt;=$J$3,"x",),IF(D488&gt;=((COUNTIF($E$2:E487,"x")*Méthodologie!$H$53)+$J$3),"x",))</f>
        <v>0</v>
      </c>
    </row>
    <row r="489" spans="4:5" x14ac:dyDescent="0.25">
      <c r="D489" s="162">
        <f t="shared" si="7"/>
        <v>0</v>
      </c>
      <c r="E489" s="254">
        <f>IF(COUNTIF($E$2:E488,"x")=0,IF(D489&gt;=$J$3,"x",),IF(D489&gt;=((COUNTIF($E$2:E488,"x")*Méthodologie!$H$53)+$J$3),"x",))</f>
        <v>0</v>
      </c>
    </row>
    <row r="490" spans="4:5" x14ac:dyDescent="0.25">
      <c r="D490" s="162">
        <f t="shared" si="7"/>
        <v>0</v>
      </c>
      <c r="E490" s="254">
        <f>IF(COUNTIF($E$2:E489,"x")=0,IF(D490&gt;=$J$3,"x",),IF(D490&gt;=((COUNTIF($E$2:E489,"x")*Méthodologie!$H$53)+$J$3),"x",))</f>
        <v>0</v>
      </c>
    </row>
    <row r="491" spans="4:5" x14ac:dyDescent="0.25">
      <c r="D491" s="162">
        <f t="shared" si="7"/>
        <v>0</v>
      </c>
      <c r="E491" s="254">
        <f>IF(COUNTIF($E$2:E490,"x")=0,IF(D491&gt;=$J$3,"x",),IF(D491&gt;=((COUNTIF($E$2:E490,"x")*Méthodologie!$H$53)+$J$3),"x",))</f>
        <v>0</v>
      </c>
    </row>
    <row r="492" spans="4:5" x14ac:dyDescent="0.25">
      <c r="D492" s="162">
        <f t="shared" si="7"/>
        <v>0</v>
      </c>
      <c r="E492" s="254">
        <f>IF(COUNTIF($E$2:E491,"x")=0,IF(D492&gt;=$J$3,"x",),IF(D492&gt;=((COUNTIF($E$2:E491,"x")*Méthodologie!$H$53)+$J$3),"x",))</f>
        <v>0</v>
      </c>
    </row>
    <row r="493" spans="4:5" x14ac:dyDescent="0.25">
      <c r="D493" s="162">
        <f t="shared" si="7"/>
        <v>0</v>
      </c>
      <c r="E493" s="254">
        <f>IF(COUNTIF($E$2:E492,"x")=0,IF(D493&gt;=$J$3,"x",),IF(D493&gt;=((COUNTIF($E$2:E492,"x")*Méthodologie!$H$53)+$J$3),"x",))</f>
        <v>0</v>
      </c>
    </row>
    <row r="494" spans="4:5" x14ac:dyDescent="0.25">
      <c r="D494" s="162">
        <f t="shared" si="7"/>
        <v>0</v>
      </c>
      <c r="E494" s="254">
        <f>IF(COUNTIF($E$2:E493,"x")=0,IF(D494&gt;=$J$3,"x",),IF(D494&gt;=((COUNTIF($E$2:E493,"x")*Méthodologie!$H$53)+$J$3),"x",))</f>
        <v>0</v>
      </c>
    </row>
    <row r="495" spans="4:5" x14ac:dyDescent="0.25">
      <c r="D495" s="162">
        <f t="shared" si="7"/>
        <v>0</v>
      </c>
      <c r="E495" s="254">
        <f>IF(COUNTIF($E$2:E494,"x")=0,IF(D495&gt;=$J$3,"x",),IF(D495&gt;=((COUNTIF($E$2:E494,"x")*Méthodologie!$H$53)+$J$3),"x",))</f>
        <v>0</v>
      </c>
    </row>
    <row r="496" spans="4:5" x14ac:dyDescent="0.25">
      <c r="D496" s="162">
        <f t="shared" si="7"/>
        <v>0</v>
      </c>
      <c r="E496" s="254">
        <f>IF(COUNTIF($E$2:E495,"x")=0,IF(D496&gt;=$J$3,"x",),IF(D496&gt;=((COUNTIF($E$2:E495,"x")*Méthodologie!$H$53)+$J$3),"x",))</f>
        <v>0</v>
      </c>
    </row>
    <row r="497" spans="4:5" x14ac:dyDescent="0.25">
      <c r="D497" s="162">
        <f t="shared" si="7"/>
        <v>0</v>
      </c>
      <c r="E497" s="254">
        <f>IF(COUNTIF($E$2:E496,"x")=0,IF(D497&gt;=$J$3,"x",),IF(D497&gt;=((COUNTIF($E$2:E496,"x")*Méthodologie!$H$53)+$J$3),"x",))</f>
        <v>0</v>
      </c>
    </row>
    <row r="498" spans="4:5" x14ac:dyDescent="0.25">
      <c r="D498" s="162">
        <f t="shared" si="7"/>
        <v>0</v>
      </c>
      <c r="E498" s="254">
        <f>IF(COUNTIF($E$2:E497,"x")=0,IF(D498&gt;=$J$3,"x",),IF(D498&gt;=((COUNTIF($E$2:E497,"x")*Méthodologie!$H$53)+$J$3),"x",))</f>
        <v>0</v>
      </c>
    </row>
    <row r="499" spans="4:5" x14ac:dyDescent="0.25">
      <c r="D499" s="162">
        <f t="shared" si="7"/>
        <v>0</v>
      </c>
      <c r="E499" s="254">
        <f>IF(COUNTIF($E$2:E498,"x")=0,IF(D499&gt;=$J$3,"x",),IF(D499&gt;=((COUNTIF($E$2:E498,"x")*Méthodologie!$H$53)+$J$3),"x",))</f>
        <v>0</v>
      </c>
    </row>
    <row r="500" spans="4:5" x14ac:dyDescent="0.25">
      <c r="D500" s="162">
        <f t="shared" si="7"/>
        <v>0</v>
      </c>
      <c r="E500" s="254">
        <f>IF(COUNTIF($E$2:E499,"x")=0,IF(D500&gt;=$J$3,"x",),IF(D500&gt;=((COUNTIF($E$2:E499,"x")*Méthodologie!$H$53)+$J$3),"x",))</f>
        <v>0</v>
      </c>
    </row>
  </sheetData>
  <autoFilter ref="A1:E500" xr:uid="{D6D00523-96E5-401C-A6EF-C2284C882CE1}"/>
  <mergeCells count="2">
    <mergeCell ref="H1:J1"/>
    <mergeCell ref="H3:I3"/>
  </mergeCells>
  <conditionalFormatting sqref="C3:C410">
    <cfRule type="cellIs" dxfId="20" priority="1" operator="lessThan">
      <formula>0</formula>
    </cfRule>
  </conditionalFormatting>
  <hyperlinks>
    <hyperlink ref="K3" location="Méthodologie!H55" display="Lien" xr:uid="{64844AEA-62DC-4D91-BC07-5BF85E1EC4F4}"/>
    <hyperlink ref="M1" location="Méthodologie!A51" display="Vers Méthodologie" xr:uid="{A004C4E0-5CB4-49C1-B2FC-37657F60C232}"/>
  </hyperlinks>
  <printOptions horizontalCentered="1"/>
  <pageMargins left="0.19685039370078741" right="0.19685039370078741" top="0.39370078740157483" bottom="0.39370078740157483" header="0.19685039370078741" footer="0.19685039370078741"/>
  <pageSetup paperSize="9" scale="80" orientation="portrait" horizontalDpi="300" verticalDpi="300" r:id="rId1"/>
  <headerFooter>
    <oddFooter>&amp;L&amp;F - &amp;A&amp;RPage &amp;P/&amp;N -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1C4CC-7BA8-4327-A18D-507A6027AB0D}">
  <sheetPr codeName="Sheet7">
    <tabColor rgb="FF000080"/>
    <pageSetUpPr fitToPage="1"/>
  </sheetPr>
  <dimension ref="A1:O200"/>
  <sheetViews>
    <sheetView showGridLines="0" showZeros="0" zoomScale="80" zoomScaleNormal="80" workbookViewId="0">
      <pane ySplit="3" topLeftCell="A4" activePane="bottomLeft" state="frozen"/>
      <selection pane="bottomLeft" activeCell="L32" sqref="L32"/>
    </sheetView>
  </sheetViews>
  <sheetFormatPr baseColWidth="10" defaultColWidth="8.85546875" defaultRowHeight="15" x14ac:dyDescent="0.25"/>
  <cols>
    <col min="1" max="1" width="11.7109375" style="56" customWidth="1"/>
    <col min="2" max="2" width="30.28515625" style="56" customWidth="1"/>
    <col min="3" max="3" width="15" style="57" customWidth="1"/>
    <col min="4" max="4" width="24.28515625" style="56" customWidth="1"/>
    <col min="5" max="5" width="2.7109375" style="56" customWidth="1"/>
    <col min="6" max="6" width="15.7109375" style="258" customWidth="1"/>
    <col min="7" max="7" width="2.7109375" style="58" customWidth="1"/>
    <col min="8" max="8" width="12.28515625" style="58" customWidth="1"/>
    <col min="9" max="9" width="9.140625" style="59" customWidth="1"/>
    <col min="10" max="10" width="17.42578125" style="68" customWidth="1"/>
    <col min="11" max="11" width="15.28515625" style="70" customWidth="1"/>
    <col min="12" max="12" width="19" style="74" bestFit="1" customWidth="1"/>
    <col min="13" max="13" width="50.5703125" style="60" customWidth="1"/>
    <col min="14" max="14" width="8.85546875" style="56"/>
    <col min="15" max="15" width="51.7109375" style="56" customWidth="1"/>
    <col min="16" max="16384" width="8.85546875" style="56"/>
  </cols>
  <sheetData>
    <row r="1" spans="1:15" s="45" customFormat="1" ht="28.5" x14ac:dyDescent="0.25">
      <c r="A1" s="9" t="s">
        <v>751</v>
      </c>
      <c r="C1" s="52"/>
      <c r="F1" s="255"/>
      <c r="H1" s="40">
        <f>SUMIF(H4:H1500,"&gt;=0")</f>
        <v>13304.320000000007</v>
      </c>
      <c r="I1" s="61">
        <f>IF(C2=F2,0,AVERAGEIF(I4:I1500,"&gt;=0"))</f>
        <v>2.4375533957742895E-3</v>
      </c>
      <c r="J1" s="62">
        <f>SUMIF(J4:J1500,"&gt;=0")</f>
        <v>13304.320000000007</v>
      </c>
      <c r="K1" s="63">
        <f>SUMIF(K4:K1500,"&gt;=0")</f>
        <v>13304.320000000007</v>
      </c>
      <c r="L1" s="71">
        <f>SUMIF(L4:L1500,"&gt;=0")</f>
        <v>0</v>
      </c>
      <c r="M1" s="55"/>
    </row>
    <row r="2" spans="1:15" s="45" customFormat="1" x14ac:dyDescent="0.25">
      <c r="C2" s="53">
        <f>SUM(C4:C1000)</f>
        <v>1757755.35</v>
      </c>
      <c r="F2" s="256">
        <f>SUM(F4:F1000)</f>
        <v>1761998.48</v>
      </c>
      <c r="H2" s="53">
        <f>SUMIF(H4:H1500,"&lt;0")</f>
        <v>-9061.1899999999878</v>
      </c>
      <c r="I2" s="54">
        <f>IF(C2=F2,0,AVERAGEIF(I4:I1500,"&lt;0"))</f>
        <v>-4.2135451654939322E-2</v>
      </c>
      <c r="J2" s="64">
        <f>SUMIF(J4:J1500,"&lt;0")</f>
        <v>-4721.1499999999942</v>
      </c>
      <c r="K2" s="65">
        <f>SUMIF(K4:K1500,"&lt;0")</f>
        <v>0</v>
      </c>
      <c r="L2" s="72">
        <f>SUMIF(L4:L1500,"&lt;0")</f>
        <v>-4340.0399999999936</v>
      </c>
      <c r="M2" s="55"/>
    </row>
    <row r="3" spans="1:15" s="45" customFormat="1" ht="46.15" customHeight="1" x14ac:dyDescent="0.25">
      <c r="A3" s="42" t="s">
        <v>758</v>
      </c>
      <c r="B3" s="42" t="s">
        <v>39</v>
      </c>
      <c r="C3" s="43" t="s">
        <v>759</v>
      </c>
      <c r="D3" s="44" t="s">
        <v>634</v>
      </c>
      <c r="F3" s="257" t="s">
        <v>635</v>
      </c>
      <c r="G3" s="46"/>
      <c r="H3" s="43" t="s">
        <v>764</v>
      </c>
      <c r="I3" s="43" t="s">
        <v>760</v>
      </c>
      <c r="J3" s="66" t="s">
        <v>636</v>
      </c>
      <c r="K3" s="67" t="s">
        <v>637</v>
      </c>
      <c r="L3" s="88" t="s">
        <v>754</v>
      </c>
      <c r="M3" s="43" t="s">
        <v>765</v>
      </c>
      <c r="O3" s="92" t="s">
        <v>766</v>
      </c>
    </row>
    <row r="4" spans="1:15" x14ac:dyDescent="0.25">
      <c r="A4" s="80">
        <v>2101092</v>
      </c>
      <c r="B4" s="80" t="s">
        <v>217</v>
      </c>
      <c r="C4" s="81">
        <v>3942.15</v>
      </c>
      <c r="F4" s="258">
        <v>3942.15</v>
      </c>
      <c r="H4" s="58">
        <f t="shared" ref="H4:H67" si="0">F4-C4</f>
        <v>0</v>
      </c>
      <c r="I4" s="59">
        <f>IF(C4=F4,0,H4/C4)</f>
        <v>0</v>
      </c>
      <c r="L4" s="73">
        <f>+H4-J4</f>
        <v>0</v>
      </c>
    </row>
    <row r="5" spans="1:15" x14ac:dyDescent="0.25">
      <c r="A5" s="80">
        <v>2101139</v>
      </c>
      <c r="B5" s="80" t="s">
        <v>226</v>
      </c>
      <c r="C5" s="81">
        <v>74245.919999999998</v>
      </c>
      <c r="F5" s="258">
        <v>74245.919999999998</v>
      </c>
      <c r="H5" s="58">
        <f t="shared" si="0"/>
        <v>0</v>
      </c>
      <c r="I5" s="59">
        <f t="shared" ref="I5:I53" si="1">IF(C5=F5,0,H5/C5)</f>
        <v>0</v>
      </c>
      <c r="L5" s="73">
        <f t="shared" ref="L5:L53" si="2">+H5-J5</f>
        <v>0</v>
      </c>
    </row>
    <row r="6" spans="1:15" x14ac:dyDescent="0.25">
      <c r="A6" s="80">
        <v>2101149</v>
      </c>
      <c r="B6" s="80" t="s">
        <v>231</v>
      </c>
      <c r="C6" s="81">
        <v>32038</v>
      </c>
      <c r="F6" s="258">
        <v>32038</v>
      </c>
      <c r="H6" s="58">
        <f t="shared" si="0"/>
        <v>0</v>
      </c>
      <c r="I6" s="59">
        <f t="shared" si="1"/>
        <v>0</v>
      </c>
      <c r="L6" s="73">
        <f t="shared" si="2"/>
        <v>0</v>
      </c>
    </row>
    <row r="7" spans="1:15" x14ac:dyDescent="0.25">
      <c r="A7" s="80">
        <v>2101152</v>
      </c>
      <c r="B7" s="80" t="s">
        <v>234</v>
      </c>
      <c r="C7" s="81">
        <v>51716.44</v>
      </c>
      <c r="F7" s="258">
        <v>51716.44</v>
      </c>
      <c r="H7" s="58">
        <f t="shared" si="0"/>
        <v>0</v>
      </c>
      <c r="I7" s="59">
        <f t="shared" si="1"/>
        <v>0</v>
      </c>
      <c r="L7" s="73">
        <f t="shared" si="2"/>
        <v>0</v>
      </c>
    </row>
    <row r="8" spans="1:15" x14ac:dyDescent="0.25">
      <c r="A8" s="80">
        <v>2102018</v>
      </c>
      <c r="B8" s="80" t="s">
        <v>253</v>
      </c>
      <c r="C8" s="81">
        <v>11036.4</v>
      </c>
      <c r="F8" s="258">
        <v>11036.4</v>
      </c>
      <c r="H8" s="58">
        <f t="shared" si="0"/>
        <v>0</v>
      </c>
      <c r="I8" s="59">
        <f t="shared" si="1"/>
        <v>0</v>
      </c>
      <c r="L8" s="73">
        <f t="shared" si="2"/>
        <v>0</v>
      </c>
    </row>
    <row r="9" spans="1:15" x14ac:dyDescent="0.25">
      <c r="A9" s="80">
        <v>2102142</v>
      </c>
      <c r="B9" s="80" t="s">
        <v>281</v>
      </c>
      <c r="C9" s="81">
        <v>43000</v>
      </c>
      <c r="F9" s="258">
        <v>40000</v>
      </c>
      <c r="H9" s="58">
        <f t="shared" si="0"/>
        <v>-3000</v>
      </c>
      <c r="I9" s="59">
        <f t="shared" si="1"/>
        <v>-6.9767441860465115E-2</v>
      </c>
      <c r="L9" s="73">
        <f t="shared" si="2"/>
        <v>-3000</v>
      </c>
    </row>
    <row r="10" spans="1:15" x14ac:dyDescent="0.25">
      <c r="A10" s="80">
        <v>2103151</v>
      </c>
      <c r="B10" s="80" t="s">
        <v>310</v>
      </c>
      <c r="C10" s="81">
        <v>9375</v>
      </c>
      <c r="F10" s="258">
        <v>9375</v>
      </c>
      <c r="H10" s="58">
        <f t="shared" si="0"/>
        <v>0</v>
      </c>
      <c r="I10" s="59">
        <f t="shared" si="1"/>
        <v>0</v>
      </c>
      <c r="L10" s="73">
        <f t="shared" si="2"/>
        <v>0</v>
      </c>
    </row>
    <row r="11" spans="1:15" x14ac:dyDescent="0.25">
      <c r="A11" s="80">
        <v>2104027</v>
      </c>
      <c r="B11" s="80" t="s">
        <v>325</v>
      </c>
      <c r="C11" s="81">
        <v>75000</v>
      </c>
      <c r="F11" s="258">
        <v>75000</v>
      </c>
      <c r="H11" s="58">
        <f t="shared" si="0"/>
        <v>0</v>
      </c>
      <c r="I11" s="59">
        <f>IF(C11=F11,0,H11/C11)</f>
        <v>0</v>
      </c>
      <c r="J11" s="69"/>
      <c r="K11" s="75"/>
      <c r="L11" s="73">
        <f t="shared" si="2"/>
        <v>0</v>
      </c>
    </row>
    <row r="12" spans="1:15" x14ac:dyDescent="0.25">
      <c r="A12" s="80">
        <v>2104153</v>
      </c>
      <c r="B12" s="80" t="s">
        <v>354</v>
      </c>
      <c r="C12" s="81">
        <v>500</v>
      </c>
      <c r="F12" s="258">
        <v>500</v>
      </c>
      <c r="H12" s="58">
        <f t="shared" si="0"/>
        <v>0</v>
      </c>
      <c r="I12" s="59">
        <f t="shared" si="1"/>
        <v>0</v>
      </c>
      <c r="L12" s="73">
        <f t="shared" si="2"/>
        <v>0</v>
      </c>
    </row>
    <row r="13" spans="1:15" x14ac:dyDescent="0.25">
      <c r="A13" s="80">
        <v>2105065</v>
      </c>
      <c r="B13" s="80" t="s">
        <v>372</v>
      </c>
      <c r="C13" s="81">
        <v>94767.63</v>
      </c>
      <c r="F13" s="258">
        <v>94767.63</v>
      </c>
      <c r="H13" s="58">
        <f t="shared" si="0"/>
        <v>0</v>
      </c>
      <c r="I13" s="59">
        <f t="shared" si="1"/>
        <v>0</v>
      </c>
      <c r="L13" s="73">
        <f t="shared" si="2"/>
        <v>0</v>
      </c>
    </row>
    <row r="14" spans="1:15" x14ac:dyDescent="0.25">
      <c r="A14" s="80">
        <v>2105067</v>
      </c>
      <c r="B14" s="80" t="s">
        <v>374</v>
      </c>
      <c r="C14" s="81">
        <v>129433.32</v>
      </c>
      <c r="F14" s="258">
        <v>129433.32</v>
      </c>
      <c r="H14" s="58">
        <f t="shared" si="0"/>
        <v>0</v>
      </c>
      <c r="I14" s="59">
        <f t="shared" si="1"/>
        <v>0</v>
      </c>
      <c r="L14" s="73">
        <f t="shared" si="2"/>
        <v>0</v>
      </c>
    </row>
    <row r="15" spans="1:15" x14ac:dyDescent="0.25">
      <c r="A15" s="80">
        <v>2105073</v>
      </c>
      <c r="B15" s="80" t="s">
        <v>380</v>
      </c>
      <c r="C15" s="81">
        <v>110121.15</v>
      </c>
      <c r="F15" s="258">
        <v>105400</v>
      </c>
      <c r="H15" s="58">
        <f t="shared" si="0"/>
        <v>-4721.1499999999942</v>
      </c>
      <c r="I15" s="59">
        <f t="shared" si="1"/>
        <v>-4.2872327432105409E-2</v>
      </c>
      <c r="J15" s="69">
        <f>+H15</f>
        <v>-4721.1499999999942</v>
      </c>
      <c r="K15" s="75"/>
      <c r="L15" s="73">
        <f t="shared" si="2"/>
        <v>0</v>
      </c>
    </row>
    <row r="16" spans="1:15" x14ac:dyDescent="0.25">
      <c r="A16" s="80">
        <v>2105127</v>
      </c>
      <c r="B16" s="80" t="s">
        <v>395</v>
      </c>
      <c r="C16" s="81">
        <v>78059.789999999994</v>
      </c>
      <c r="F16" s="258">
        <v>78059.789999999994</v>
      </c>
      <c r="H16" s="58">
        <f t="shared" si="0"/>
        <v>0</v>
      </c>
      <c r="I16" s="59">
        <f t="shared" si="1"/>
        <v>0</v>
      </c>
      <c r="L16" s="73">
        <f t="shared" si="2"/>
        <v>0</v>
      </c>
    </row>
    <row r="17" spans="1:13" x14ac:dyDescent="0.25">
      <c r="A17" s="80">
        <v>2106097</v>
      </c>
      <c r="B17" s="80" t="s">
        <v>424</v>
      </c>
      <c r="C17" s="81">
        <v>21505.34</v>
      </c>
      <c r="F17" s="258">
        <v>21505.34</v>
      </c>
      <c r="H17" s="58">
        <f t="shared" si="0"/>
        <v>0</v>
      </c>
      <c r="I17" s="59">
        <f t="shared" si="1"/>
        <v>0</v>
      </c>
      <c r="L17" s="73">
        <f t="shared" si="2"/>
        <v>0</v>
      </c>
    </row>
    <row r="18" spans="1:13" x14ac:dyDescent="0.25">
      <c r="A18" s="80">
        <v>2106108</v>
      </c>
      <c r="B18" s="80" t="s">
        <v>433</v>
      </c>
      <c r="C18" s="81">
        <v>35544.11</v>
      </c>
      <c r="F18" s="258">
        <v>35544.11</v>
      </c>
      <c r="H18" s="58">
        <f t="shared" si="0"/>
        <v>0</v>
      </c>
      <c r="I18" s="59">
        <f t="shared" si="1"/>
        <v>0</v>
      </c>
      <c r="L18" s="73">
        <f t="shared" si="2"/>
        <v>0</v>
      </c>
    </row>
    <row r="19" spans="1:13" x14ac:dyDescent="0.25">
      <c r="A19" s="80">
        <v>2106112</v>
      </c>
      <c r="B19" s="80" t="s">
        <v>434</v>
      </c>
      <c r="C19" s="81">
        <v>200516.34</v>
      </c>
      <c r="F19" s="258">
        <v>200516.34</v>
      </c>
      <c r="H19" s="58">
        <f t="shared" si="0"/>
        <v>0</v>
      </c>
      <c r="I19" s="59">
        <f t="shared" si="1"/>
        <v>0</v>
      </c>
      <c r="L19" s="73">
        <f t="shared" si="2"/>
        <v>0</v>
      </c>
    </row>
    <row r="20" spans="1:13" x14ac:dyDescent="0.25">
      <c r="A20" s="80">
        <v>2106115</v>
      </c>
      <c r="B20" s="80" t="s">
        <v>436</v>
      </c>
      <c r="C20" s="81">
        <v>13562.18</v>
      </c>
      <c r="F20" s="258">
        <v>13562.18</v>
      </c>
      <c r="H20" s="58">
        <f t="shared" si="0"/>
        <v>0</v>
      </c>
      <c r="I20" s="59">
        <f t="shared" si="1"/>
        <v>0</v>
      </c>
      <c r="L20" s="73">
        <f t="shared" si="2"/>
        <v>0</v>
      </c>
    </row>
    <row r="21" spans="1:13" x14ac:dyDescent="0.25">
      <c r="A21" s="80">
        <v>2107036</v>
      </c>
      <c r="B21" s="80" t="s">
        <v>458</v>
      </c>
      <c r="C21" s="81">
        <v>22863.599999999999</v>
      </c>
      <c r="F21" s="258">
        <v>22863.599999999999</v>
      </c>
      <c r="H21" s="58">
        <f t="shared" si="0"/>
        <v>0</v>
      </c>
      <c r="I21" s="59">
        <f t="shared" si="1"/>
        <v>0</v>
      </c>
      <c r="L21" s="73">
        <f t="shared" si="2"/>
        <v>0</v>
      </c>
    </row>
    <row r="22" spans="1:13" ht="45" x14ac:dyDescent="0.25">
      <c r="A22" s="80">
        <v>2108004</v>
      </c>
      <c r="B22" s="80" t="s">
        <v>473</v>
      </c>
      <c r="C22" s="81">
        <v>116129</v>
      </c>
      <c r="F22" s="258">
        <v>129433.32</v>
      </c>
      <c r="H22" s="58">
        <f t="shared" si="0"/>
        <v>13304.320000000007</v>
      </c>
      <c r="I22" s="59">
        <f t="shared" si="1"/>
        <v>0.11456500960139161</v>
      </c>
      <c r="J22" s="69">
        <f>+H22</f>
        <v>13304.320000000007</v>
      </c>
      <c r="K22" s="75">
        <f>+J22</f>
        <v>13304.320000000007</v>
      </c>
      <c r="L22" s="73">
        <f t="shared" si="2"/>
        <v>0</v>
      </c>
      <c r="M22" s="60" t="s">
        <v>638</v>
      </c>
    </row>
    <row r="23" spans="1:13" x14ac:dyDescent="0.25">
      <c r="A23" s="80">
        <v>2108007</v>
      </c>
      <c r="B23" s="80" t="s">
        <v>476</v>
      </c>
      <c r="C23" s="81">
        <v>50898.26</v>
      </c>
      <c r="F23" s="258">
        <v>50898.26</v>
      </c>
      <c r="H23" s="58">
        <f t="shared" si="0"/>
        <v>0</v>
      </c>
      <c r="I23" s="59">
        <f t="shared" si="1"/>
        <v>0</v>
      </c>
      <c r="L23" s="73">
        <f t="shared" si="2"/>
        <v>0</v>
      </c>
    </row>
    <row r="24" spans="1:13" x14ac:dyDescent="0.25">
      <c r="A24" s="80">
        <v>2108013</v>
      </c>
      <c r="B24" s="80" t="s">
        <v>478</v>
      </c>
      <c r="C24" s="81">
        <v>93811.05</v>
      </c>
      <c r="F24" s="258">
        <v>93811.05</v>
      </c>
      <c r="H24" s="58">
        <f t="shared" si="0"/>
        <v>0</v>
      </c>
      <c r="I24" s="59">
        <f t="shared" si="1"/>
        <v>0</v>
      </c>
      <c r="L24" s="73">
        <f t="shared" si="2"/>
        <v>0</v>
      </c>
    </row>
    <row r="25" spans="1:13" x14ac:dyDescent="0.25">
      <c r="A25" s="80">
        <v>2108110</v>
      </c>
      <c r="B25" s="80" t="s">
        <v>494</v>
      </c>
      <c r="C25" s="81">
        <v>8775.18</v>
      </c>
      <c r="F25" s="258">
        <v>8775.18</v>
      </c>
      <c r="H25" s="58">
        <f t="shared" si="0"/>
        <v>0</v>
      </c>
      <c r="I25" s="59">
        <f t="shared" si="1"/>
        <v>0</v>
      </c>
      <c r="L25" s="73">
        <f t="shared" si="2"/>
        <v>0</v>
      </c>
    </row>
    <row r="26" spans="1:13" x14ac:dyDescent="0.25">
      <c r="A26" s="80">
        <v>21090010</v>
      </c>
      <c r="B26" s="80" t="s">
        <v>499</v>
      </c>
      <c r="C26" s="81">
        <v>55926.5</v>
      </c>
      <c r="F26" s="258">
        <v>55926.5</v>
      </c>
      <c r="H26" s="58">
        <f t="shared" si="0"/>
        <v>0</v>
      </c>
      <c r="I26" s="59">
        <f t="shared" si="1"/>
        <v>0</v>
      </c>
      <c r="L26" s="73">
        <f t="shared" si="2"/>
        <v>0</v>
      </c>
    </row>
    <row r="27" spans="1:13" x14ac:dyDescent="0.25">
      <c r="A27" s="80">
        <v>21100014</v>
      </c>
      <c r="B27" s="80" t="s">
        <v>521</v>
      </c>
      <c r="C27" s="81">
        <v>2071.5</v>
      </c>
      <c r="F27" s="258">
        <v>2071.5</v>
      </c>
      <c r="H27" s="58">
        <f t="shared" si="0"/>
        <v>0</v>
      </c>
      <c r="I27" s="59">
        <f t="shared" si="1"/>
        <v>0</v>
      </c>
      <c r="L27" s="73">
        <f t="shared" si="2"/>
        <v>0</v>
      </c>
    </row>
    <row r="28" spans="1:13" x14ac:dyDescent="0.25">
      <c r="A28" s="80">
        <v>21100100</v>
      </c>
      <c r="B28" s="80" t="s">
        <v>536</v>
      </c>
      <c r="C28" s="81">
        <v>199343.51</v>
      </c>
      <c r="F28" s="258">
        <v>199343.51</v>
      </c>
      <c r="H28" s="58">
        <f t="shared" si="0"/>
        <v>0</v>
      </c>
      <c r="I28" s="59">
        <f t="shared" si="1"/>
        <v>0</v>
      </c>
      <c r="L28" s="73">
        <f t="shared" si="2"/>
        <v>0</v>
      </c>
    </row>
    <row r="29" spans="1:13" x14ac:dyDescent="0.25">
      <c r="A29" s="80">
        <v>21100101</v>
      </c>
      <c r="B29" s="80" t="s">
        <v>537</v>
      </c>
      <c r="C29" s="81">
        <v>1787.65</v>
      </c>
      <c r="F29" s="258">
        <v>1787.65</v>
      </c>
      <c r="H29" s="58">
        <f t="shared" si="0"/>
        <v>0</v>
      </c>
      <c r="I29" s="59">
        <f t="shared" si="1"/>
        <v>0</v>
      </c>
      <c r="L29" s="73">
        <f t="shared" si="2"/>
        <v>0</v>
      </c>
    </row>
    <row r="30" spans="1:13" x14ac:dyDescent="0.25">
      <c r="A30" s="80">
        <v>21100108</v>
      </c>
      <c r="B30" s="80" t="s">
        <v>543</v>
      </c>
      <c r="C30" s="81">
        <v>57000</v>
      </c>
      <c r="F30" s="258">
        <v>57000</v>
      </c>
      <c r="H30" s="58">
        <f t="shared" si="0"/>
        <v>0</v>
      </c>
      <c r="I30" s="59">
        <f t="shared" si="1"/>
        <v>0</v>
      </c>
      <c r="L30" s="73">
        <f t="shared" si="2"/>
        <v>0</v>
      </c>
    </row>
    <row r="31" spans="1:13" x14ac:dyDescent="0.25">
      <c r="A31" s="80">
        <v>21100135</v>
      </c>
      <c r="B31" s="80" t="s">
        <v>548</v>
      </c>
      <c r="C31" s="81">
        <v>2881.29</v>
      </c>
      <c r="F31" s="258">
        <v>2881.29</v>
      </c>
      <c r="H31" s="58">
        <f t="shared" si="0"/>
        <v>0</v>
      </c>
      <c r="I31" s="59">
        <f t="shared" si="1"/>
        <v>0</v>
      </c>
      <c r="L31" s="73">
        <f t="shared" si="2"/>
        <v>0</v>
      </c>
    </row>
    <row r="32" spans="1:13" x14ac:dyDescent="0.25">
      <c r="A32" s="80">
        <v>21110056</v>
      </c>
      <c r="B32" s="80" t="s">
        <v>561</v>
      </c>
      <c r="C32" s="81">
        <v>40200</v>
      </c>
      <c r="F32" s="258">
        <v>40200</v>
      </c>
      <c r="H32" s="58">
        <f t="shared" si="0"/>
        <v>0</v>
      </c>
      <c r="I32" s="59">
        <f t="shared" si="1"/>
        <v>0</v>
      </c>
      <c r="L32" s="73">
        <f t="shared" si="2"/>
        <v>0</v>
      </c>
    </row>
    <row r="33" spans="1:12" x14ac:dyDescent="0.25">
      <c r="A33" s="80">
        <v>21120025</v>
      </c>
      <c r="B33" s="80" t="s">
        <v>582</v>
      </c>
      <c r="C33" s="81">
        <v>4000</v>
      </c>
      <c r="F33" s="258">
        <v>4000</v>
      </c>
      <c r="H33" s="58">
        <f t="shared" si="0"/>
        <v>0</v>
      </c>
      <c r="I33" s="59">
        <f t="shared" si="1"/>
        <v>0</v>
      </c>
      <c r="L33" s="73">
        <f t="shared" si="2"/>
        <v>0</v>
      </c>
    </row>
    <row r="34" spans="1:12" x14ac:dyDescent="0.25">
      <c r="A34" s="80">
        <v>21120029</v>
      </c>
      <c r="B34" s="80" t="s">
        <v>586</v>
      </c>
      <c r="C34" s="81">
        <v>97340.04</v>
      </c>
      <c r="F34" s="258">
        <v>96000</v>
      </c>
      <c r="H34" s="58">
        <f t="shared" si="0"/>
        <v>-1340.0399999999936</v>
      </c>
      <c r="I34" s="59">
        <f t="shared" si="1"/>
        <v>-1.376658567224745E-2</v>
      </c>
      <c r="L34" s="73">
        <f t="shared" si="2"/>
        <v>-1340.0399999999936</v>
      </c>
    </row>
    <row r="35" spans="1:12" x14ac:dyDescent="0.25">
      <c r="A35" s="80">
        <v>21120034</v>
      </c>
      <c r="B35" s="80" t="s">
        <v>591</v>
      </c>
      <c r="C35" s="81">
        <v>7500</v>
      </c>
      <c r="F35" s="258">
        <v>7500</v>
      </c>
      <c r="H35" s="58">
        <f t="shared" si="0"/>
        <v>0</v>
      </c>
      <c r="I35" s="59">
        <f t="shared" si="1"/>
        <v>0</v>
      </c>
      <c r="L35" s="73">
        <f t="shared" si="2"/>
        <v>0</v>
      </c>
    </row>
    <row r="36" spans="1:12" x14ac:dyDescent="0.25">
      <c r="A36" s="80">
        <v>21120163</v>
      </c>
      <c r="B36" s="80" t="s">
        <v>613</v>
      </c>
      <c r="C36" s="81">
        <v>12864</v>
      </c>
      <c r="F36" s="258">
        <v>12864</v>
      </c>
      <c r="H36" s="58">
        <f t="shared" si="0"/>
        <v>0</v>
      </c>
      <c r="I36" s="59">
        <f t="shared" si="1"/>
        <v>0</v>
      </c>
      <c r="L36" s="73">
        <f t="shared" si="2"/>
        <v>0</v>
      </c>
    </row>
    <row r="37" spans="1:12" x14ac:dyDescent="0.25">
      <c r="A37" s="80"/>
      <c r="B37" s="80"/>
      <c r="C37" s="81"/>
      <c r="H37" s="58">
        <f t="shared" si="0"/>
        <v>0</v>
      </c>
      <c r="I37" s="59">
        <f t="shared" si="1"/>
        <v>0</v>
      </c>
      <c r="L37" s="73">
        <f t="shared" si="2"/>
        <v>0</v>
      </c>
    </row>
    <row r="38" spans="1:12" x14ac:dyDescent="0.25">
      <c r="A38" s="80"/>
      <c r="B38" s="80"/>
      <c r="C38" s="81"/>
      <c r="H38" s="58">
        <f t="shared" si="0"/>
        <v>0</v>
      </c>
      <c r="I38" s="59">
        <f t="shared" si="1"/>
        <v>0</v>
      </c>
      <c r="L38" s="73">
        <f t="shared" si="2"/>
        <v>0</v>
      </c>
    </row>
    <row r="39" spans="1:12" x14ac:dyDescent="0.25">
      <c r="A39" s="80"/>
      <c r="B39" s="80"/>
      <c r="C39" s="81"/>
      <c r="H39" s="58">
        <f t="shared" si="0"/>
        <v>0</v>
      </c>
      <c r="I39" s="59">
        <f t="shared" si="1"/>
        <v>0</v>
      </c>
      <c r="L39" s="73">
        <f t="shared" si="2"/>
        <v>0</v>
      </c>
    </row>
    <row r="40" spans="1:12" x14ac:dyDescent="0.25">
      <c r="A40" s="80"/>
      <c r="B40" s="80"/>
      <c r="C40" s="81"/>
      <c r="H40" s="58">
        <f t="shared" si="0"/>
        <v>0</v>
      </c>
      <c r="I40" s="59">
        <f t="shared" si="1"/>
        <v>0</v>
      </c>
      <c r="L40" s="73">
        <f t="shared" si="2"/>
        <v>0</v>
      </c>
    </row>
    <row r="41" spans="1:12" x14ac:dyDescent="0.25">
      <c r="A41" s="80"/>
      <c r="B41" s="80"/>
      <c r="C41" s="81"/>
      <c r="H41" s="58">
        <f t="shared" si="0"/>
        <v>0</v>
      </c>
      <c r="I41" s="59">
        <f t="shared" si="1"/>
        <v>0</v>
      </c>
      <c r="L41" s="73">
        <f t="shared" si="2"/>
        <v>0</v>
      </c>
    </row>
    <row r="42" spans="1:12" x14ac:dyDescent="0.25">
      <c r="A42" s="80"/>
      <c r="B42" s="80"/>
      <c r="C42" s="81"/>
      <c r="H42" s="58">
        <f t="shared" si="0"/>
        <v>0</v>
      </c>
      <c r="I42" s="59">
        <f t="shared" si="1"/>
        <v>0</v>
      </c>
      <c r="L42" s="73">
        <f t="shared" si="2"/>
        <v>0</v>
      </c>
    </row>
    <row r="43" spans="1:12" x14ac:dyDescent="0.25">
      <c r="A43" s="80"/>
      <c r="B43" s="80"/>
      <c r="C43" s="81"/>
      <c r="H43" s="58">
        <f t="shared" si="0"/>
        <v>0</v>
      </c>
      <c r="I43" s="59">
        <f t="shared" si="1"/>
        <v>0</v>
      </c>
      <c r="L43" s="73">
        <f t="shared" si="2"/>
        <v>0</v>
      </c>
    </row>
    <row r="44" spans="1:12" x14ac:dyDescent="0.25">
      <c r="A44" s="80"/>
      <c r="B44" s="80"/>
      <c r="C44" s="81"/>
      <c r="H44" s="58">
        <f t="shared" si="0"/>
        <v>0</v>
      </c>
      <c r="I44" s="59">
        <f t="shared" si="1"/>
        <v>0</v>
      </c>
      <c r="L44" s="73">
        <f t="shared" si="2"/>
        <v>0</v>
      </c>
    </row>
    <row r="45" spans="1:12" x14ac:dyDescent="0.25">
      <c r="A45" s="80"/>
      <c r="B45" s="80"/>
      <c r="C45" s="81"/>
      <c r="H45" s="58">
        <f t="shared" si="0"/>
        <v>0</v>
      </c>
      <c r="I45" s="59">
        <f t="shared" si="1"/>
        <v>0</v>
      </c>
      <c r="L45" s="73">
        <f t="shared" si="2"/>
        <v>0</v>
      </c>
    </row>
    <row r="46" spans="1:12" x14ac:dyDescent="0.25">
      <c r="A46" s="80"/>
      <c r="B46" s="80"/>
      <c r="C46" s="81"/>
      <c r="H46" s="58">
        <f t="shared" si="0"/>
        <v>0</v>
      </c>
      <c r="I46" s="59">
        <f t="shared" si="1"/>
        <v>0</v>
      </c>
      <c r="L46" s="73">
        <f t="shared" si="2"/>
        <v>0</v>
      </c>
    </row>
    <row r="47" spans="1:12" x14ac:dyDescent="0.25">
      <c r="A47" s="80"/>
      <c r="B47" s="80"/>
      <c r="C47" s="81"/>
      <c r="H47" s="58">
        <f t="shared" si="0"/>
        <v>0</v>
      </c>
      <c r="I47" s="59">
        <f t="shared" si="1"/>
        <v>0</v>
      </c>
      <c r="L47" s="73">
        <f t="shared" si="2"/>
        <v>0</v>
      </c>
    </row>
    <row r="48" spans="1:12" x14ac:dyDescent="0.25">
      <c r="A48" s="80"/>
      <c r="B48" s="80"/>
      <c r="C48" s="81"/>
      <c r="H48" s="58">
        <f t="shared" si="0"/>
        <v>0</v>
      </c>
      <c r="I48" s="59">
        <f t="shared" si="1"/>
        <v>0</v>
      </c>
      <c r="L48" s="73">
        <f t="shared" si="2"/>
        <v>0</v>
      </c>
    </row>
    <row r="49" spans="1:12" x14ac:dyDescent="0.25">
      <c r="A49" s="80"/>
      <c r="B49" s="80"/>
      <c r="C49" s="81"/>
      <c r="H49" s="58">
        <f t="shared" si="0"/>
        <v>0</v>
      </c>
      <c r="I49" s="59">
        <f t="shared" si="1"/>
        <v>0</v>
      </c>
      <c r="L49" s="73">
        <f t="shared" si="2"/>
        <v>0</v>
      </c>
    </row>
    <row r="50" spans="1:12" x14ac:dyDescent="0.25">
      <c r="A50" s="80"/>
      <c r="B50" s="80"/>
      <c r="C50" s="81"/>
      <c r="H50" s="58">
        <f t="shared" si="0"/>
        <v>0</v>
      </c>
      <c r="I50" s="59">
        <f t="shared" si="1"/>
        <v>0</v>
      </c>
      <c r="L50" s="73">
        <f t="shared" si="2"/>
        <v>0</v>
      </c>
    </row>
    <row r="51" spans="1:12" x14ac:dyDescent="0.25">
      <c r="A51" s="80"/>
      <c r="B51" s="80"/>
      <c r="C51" s="81"/>
      <c r="H51" s="58">
        <f t="shared" si="0"/>
        <v>0</v>
      </c>
      <c r="I51" s="59">
        <f t="shared" si="1"/>
        <v>0</v>
      </c>
      <c r="L51" s="73">
        <f t="shared" si="2"/>
        <v>0</v>
      </c>
    </row>
    <row r="52" spans="1:12" x14ac:dyDescent="0.25">
      <c r="A52" s="80"/>
      <c r="B52" s="80"/>
      <c r="C52" s="81"/>
      <c r="H52" s="58">
        <f t="shared" si="0"/>
        <v>0</v>
      </c>
      <c r="I52" s="59">
        <f t="shared" si="1"/>
        <v>0</v>
      </c>
      <c r="L52" s="73">
        <f t="shared" si="2"/>
        <v>0</v>
      </c>
    </row>
    <row r="53" spans="1:12" x14ac:dyDescent="0.25">
      <c r="A53" s="80"/>
      <c r="B53" s="80"/>
      <c r="C53" s="81"/>
      <c r="H53" s="58">
        <f t="shared" si="0"/>
        <v>0</v>
      </c>
      <c r="I53" s="59">
        <f t="shared" si="1"/>
        <v>0</v>
      </c>
      <c r="L53" s="73">
        <f t="shared" si="2"/>
        <v>0</v>
      </c>
    </row>
    <row r="54" spans="1:12" x14ac:dyDescent="0.25">
      <c r="A54" s="80"/>
      <c r="B54" s="80"/>
      <c r="C54" s="81"/>
      <c r="H54" s="58">
        <f t="shared" si="0"/>
        <v>0</v>
      </c>
    </row>
    <row r="55" spans="1:12" x14ac:dyDescent="0.25">
      <c r="A55" s="80"/>
      <c r="B55" s="80"/>
      <c r="C55" s="81"/>
      <c r="H55" s="58">
        <f t="shared" si="0"/>
        <v>0</v>
      </c>
    </row>
    <row r="56" spans="1:12" x14ac:dyDescent="0.25">
      <c r="A56" s="80"/>
      <c r="B56" s="80"/>
      <c r="C56" s="81"/>
      <c r="H56" s="58">
        <f t="shared" si="0"/>
        <v>0</v>
      </c>
    </row>
    <row r="57" spans="1:12" x14ac:dyDescent="0.25">
      <c r="A57" s="80"/>
      <c r="B57" s="80"/>
      <c r="C57" s="81"/>
      <c r="H57" s="58">
        <f t="shared" si="0"/>
        <v>0</v>
      </c>
    </row>
    <row r="58" spans="1:12" x14ac:dyDescent="0.25">
      <c r="A58" s="80"/>
      <c r="B58" s="80"/>
      <c r="C58" s="81"/>
      <c r="H58" s="58">
        <f t="shared" si="0"/>
        <v>0</v>
      </c>
    </row>
    <row r="59" spans="1:12" x14ac:dyDescent="0.25">
      <c r="A59" s="80"/>
      <c r="B59" s="80"/>
      <c r="C59" s="81"/>
      <c r="H59" s="58">
        <f t="shared" si="0"/>
        <v>0</v>
      </c>
    </row>
    <row r="60" spans="1:12" x14ac:dyDescent="0.25">
      <c r="A60" s="80"/>
      <c r="B60" s="80"/>
      <c r="C60" s="81"/>
      <c r="H60" s="58">
        <f t="shared" si="0"/>
        <v>0</v>
      </c>
    </row>
    <row r="61" spans="1:12" x14ac:dyDescent="0.25">
      <c r="A61" s="80"/>
      <c r="B61" s="80"/>
      <c r="C61" s="81"/>
      <c r="H61" s="58">
        <f t="shared" si="0"/>
        <v>0</v>
      </c>
    </row>
    <row r="62" spans="1:12" x14ac:dyDescent="0.25">
      <c r="A62" s="80"/>
      <c r="B62" s="80"/>
      <c r="C62" s="81"/>
      <c r="H62" s="58">
        <f t="shared" si="0"/>
        <v>0</v>
      </c>
    </row>
    <row r="63" spans="1:12" x14ac:dyDescent="0.25">
      <c r="A63" s="80"/>
      <c r="B63" s="80"/>
      <c r="C63" s="81"/>
      <c r="H63" s="58">
        <f t="shared" si="0"/>
        <v>0</v>
      </c>
    </row>
    <row r="64" spans="1:12" x14ac:dyDescent="0.25">
      <c r="A64" s="80"/>
      <c r="B64" s="80"/>
      <c r="C64" s="81"/>
      <c r="H64" s="58">
        <f t="shared" si="0"/>
        <v>0</v>
      </c>
    </row>
    <row r="65" spans="1:8" x14ac:dyDescent="0.25">
      <c r="A65" s="80"/>
      <c r="B65" s="80"/>
      <c r="C65" s="81"/>
      <c r="H65" s="58">
        <f t="shared" si="0"/>
        <v>0</v>
      </c>
    </row>
    <row r="66" spans="1:8" x14ac:dyDescent="0.25">
      <c r="A66" s="80"/>
      <c r="B66" s="80"/>
      <c r="C66" s="81"/>
      <c r="H66" s="58">
        <f t="shared" si="0"/>
        <v>0</v>
      </c>
    </row>
    <row r="67" spans="1:8" x14ac:dyDescent="0.25">
      <c r="A67" s="80"/>
      <c r="B67" s="80"/>
      <c r="C67" s="81"/>
      <c r="H67" s="58">
        <f t="shared" si="0"/>
        <v>0</v>
      </c>
    </row>
    <row r="68" spans="1:8" x14ac:dyDescent="0.25">
      <c r="A68" s="80"/>
      <c r="B68" s="80"/>
      <c r="C68" s="81"/>
      <c r="H68" s="58">
        <f t="shared" ref="H68:H131" si="3">F68-C68</f>
        <v>0</v>
      </c>
    </row>
    <row r="69" spans="1:8" x14ac:dyDescent="0.25">
      <c r="A69" s="80"/>
      <c r="B69" s="80"/>
      <c r="C69" s="81"/>
      <c r="H69" s="58">
        <f t="shared" si="3"/>
        <v>0</v>
      </c>
    </row>
    <row r="70" spans="1:8" x14ac:dyDescent="0.25">
      <c r="A70" s="80"/>
      <c r="B70" s="80"/>
      <c r="C70" s="81"/>
      <c r="H70" s="58">
        <f t="shared" si="3"/>
        <v>0</v>
      </c>
    </row>
    <row r="71" spans="1:8" x14ac:dyDescent="0.25">
      <c r="A71" s="80"/>
      <c r="B71" s="80"/>
      <c r="C71" s="81"/>
      <c r="H71" s="58">
        <f t="shared" si="3"/>
        <v>0</v>
      </c>
    </row>
    <row r="72" spans="1:8" x14ac:dyDescent="0.25">
      <c r="A72" s="80"/>
      <c r="B72" s="80"/>
      <c r="C72" s="81"/>
      <c r="H72" s="58">
        <f t="shared" si="3"/>
        <v>0</v>
      </c>
    </row>
    <row r="73" spans="1:8" x14ac:dyDescent="0.25">
      <c r="A73" s="80"/>
      <c r="B73" s="80"/>
      <c r="C73" s="81"/>
      <c r="H73" s="58">
        <f t="shared" si="3"/>
        <v>0</v>
      </c>
    </row>
    <row r="74" spans="1:8" x14ac:dyDescent="0.25">
      <c r="A74" s="80"/>
      <c r="B74" s="80"/>
      <c r="C74" s="81"/>
      <c r="H74" s="58">
        <f t="shared" si="3"/>
        <v>0</v>
      </c>
    </row>
    <row r="75" spans="1:8" x14ac:dyDescent="0.25">
      <c r="A75" s="80"/>
      <c r="B75" s="80"/>
      <c r="C75" s="81"/>
      <c r="H75" s="58">
        <f t="shared" si="3"/>
        <v>0</v>
      </c>
    </row>
    <row r="76" spans="1:8" x14ac:dyDescent="0.25">
      <c r="A76" s="80"/>
      <c r="B76" s="80"/>
      <c r="C76" s="81"/>
      <c r="H76" s="58">
        <f t="shared" si="3"/>
        <v>0</v>
      </c>
    </row>
    <row r="77" spans="1:8" x14ac:dyDescent="0.25">
      <c r="A77" s="80"/>
      <c r="B77" s="80"/>
      <c r="C77" s="81"/>
      <c r="H77" s="58">
        <f t="shared" si="3"/>
        <v>0</v>
      </c>
    </row>
    <row r="78" spans="1:8" x14ac:dyDescent="0.25">
      <c r="A78" s="80"/>
      <c r="B78" s="80"/>
      <c r="C78" s="81"/>
      <c r="H78" s="58">
        <f t="shared" si="3"/>
        <v>0</v>
      </c>
    </row>
    <row r="79" spans="1:8" x14ac:dyDescent="0.25">
      <c r="A79" s="80"/>
      <c r="B79" s="80"/>
      <c r="C79" s="81"/>
      <c r="H79" s="58">
        <f t="shared" si="3"/>
        <v>0</v>
      </c>
    </row>
    <row r="80" spans="1:8" x14ac:dyDescent="0.25">
      <c r="A80" s="80"/>
      <c r="B80" s="80"/>
      <c r="C80" s="81"/>
      <c r="H80" s="58">
        <f t="shared" si="3"/>
        <v>0</v>
      </c>
    </row>
    <row r="81" spans="1:8" x14ac:dyDescent="0.25">
      <c r="A81" s="80"/>
      <c r="B81" s="80"/>
      <c r="C81" s="81"/>
      <c r="H81" s="58">
        <f t="shared" si="3"/>
        <v>0</v>
      </c>
    </row>
    <row r="82" spans="1:8" x14ac:dyDescent="0.25">
      <c r="A82" s="80"/>
      <c r="B82" s="80"/>
      <c r="C82" s="81"/>
      <c r="H82" s="58">
        <f t="shared" si="3"/>
        <v>0</v>
      </c>
    </row>
    <row r="83" spans="1:8" x14ac:dyDescent="0.25">
      <c r="A83" s="80"/>
      <c r="B83" s="80"/>
      <c r="C83" s="81"/>
      <c r="H83" s="58">
        <f t="shared" si="3"/>
        <v>0</v>
      </c>
    </row>
    <row r="84" spans="1:8" x14ac:dyDescent="0.25">
      <c r="A84" s="80"/>
      <c r="B84" s="80"/>
      <c r="C84" s="81"/>
      <c r="H84" s="58">
        <f t="shared" si="3"/>
        <v>0</v>
      </c>
    </row>
    <row r="85" spans="1:8" x14ac:dyDescent="0.25">
      <c r="A85" s="80"/>
      <c r="B85" s="80"/>
      <c r="C85" s="81"/>
      <c r="H85" s="58">
        <f t="shared" si="3"/>
        <v>0</v>
      </c>
    </row>
    <row r="86" spans="1:8" x14ac:dyDescent="0.25">
      <c r="A86" s="80"/>
      <c r="B86" s="80"/>
      <c r="C86" s="81"/>
      <c r="H86" s="58">
        <f t="shared" si="3"/>
        <v>0</v>
      </c>
    </row>
    <row r="87" spans="1:8" x14ac:dyDescent="0.25">
      <c r="A87" s="80"/>
      <c r="B87" s="80"/>
      <c r="C87" s="81"/>
      <c r="H87" s="58">
        <f t="shared" si="3"/>
        <v>0</v>
      </c>
    </row>
    <row r="88" spans="1:8" x14ac:dyDescent="0.25">
      <c r="A88" s="80"/>
      <c r="B88" s="80"/>
      <c r="C88" s="81"/>
      <c r="H88" s="58">
        <f t="shared" si="3"/>
        <v>0</v>
      </c>
    </row>
    <row r="89" spans="1:8" x14ac:dyDescent="0.25">
      <c r="A89" s="80"/>
      <c r="B89" s="80"/>
      <c r="C89" s="81"/>
      <c r="H89" s="58">
        <f t="shared" si="3"/>
        <v>0</v>
      </c>
    </row>
    <row r="90" spans="1:8" x14ac:dyDescent="0.25">
      <c r="A90" s="80"/>
      <c r="B90" s="80"/>
      <c r="C90" s="81"/>
      <c r="H90" s="58">
        <f t="shared" si="3"/>
        <v>0</v>
      </c>
    </row>
    <row r="91" spans="1:8" x14ac:dyDescent="0.25">
      <c r="A91" s="80"/>
      <c r="B91" s="80"/>
      <c r="C91" s="81"/>
      <c r="H91" s="58">
        <f t="shared" si="3"/>
        <v>0</v>
      </c>
    </row>
    <row r="92" spans="1:8" x14ac:dyDescent="0.25">
      <c r="A92" s="80"/>
      <c r="B92" s="80"/>
      <c r="C92" s="81"/>
      <c r="H92" s="58">
        <f t="shared" si="3"/>
        <v>0</v>
      </c>
    </row>
    <row r="93" spans="1:8" x14ac:dyDescent="0.25">
      <c r="A93" s="80"/>
      <c r="B93" s="80"/>
      <c r="C93" s="81"/>
      <c r="H93" s="58">
        <f t="shared" si="3"/>
        <v>0</v>
      </c>
    </row>
    <row r="94" spans="1:8" x14ac:dyDescent="0.25">
      <c r="A94" s="80"/>
      <c r="B94" s="80"/>
      <c r="C94" s="81"/>
      <c r="H94" s="58">
        <f t="shared" si="3"/>
        <v>0</v>
      </c>
    </row>
    <row r="95" spans="1:8" x14ac:dyDescent="0.25">
      <c r="A95" s="80"/>
      <c r="B95" s="80"/>
      <c r="C95" s="81"/>
      <c r="H95" s="58">
        <f t="shared" si="3"/>
        <v>0</v>
      </c>
    </row>
    <row r="96" spans="1:8" x14ac:dyDescent="0.25">
      <c r="A96" s="80"/>
      <c r="B96" s="80"/>
      <c r="C96" s="81"/>
      <c r="H96" s="58">
        <f t="shared" si="3"/>
        <v>0</v>
      </c>
    </row>
    <row r="97" spans="1:8" x14ac:dyDescent="0.25">
      <c r="A97" s="80"/>
      <c r="B97" s="80"/>
      <c r="C97" s="81"/>
      <c r="H97" s="58">
        <f t="shared" si="3"/>
        <v>0</v>
      </c>
    </row>
    <row r="98" spans="1:8" x14ac:dyDescent="0.25">
      <c r="A98" s="80"/>
      <c r="B98" s="80"/>
      <c r="C98" s="81"/>
      <c r="H98" s="58">
        <f t="shared" si="3"/>
        <v>0</v>
      </c>
    </row>
    <row r="99" spans="1:8" x14ac:dyDescent="0.25">
      <c r="A99" s="80"/>
      <c r="B99" s="80"/>
      <c r="C99" s="81"/>
      <c r="H99" s="58">
        <f t="shared" si="3"/>
        <v>0</v>
      </c>
    </row>
    <row r="100" spans="1:8" x14ac:dyDescent="0.25">
      <c r="A100" s="80"/>
      <c r="B100" s="80"/>
      <c r="C100" s="81"/>
      <c r="H100" s="58">
        <f t="shared" si="3"/>
        <v>0</v>
      </c>
    </row>
    <row r="101" spans="1:8" x14ac:dyDescent="0.25">
      <c r="A101" s="80"/>
      <c r="B101" s="80"/>
      <c r="C101" s="81"/>
      <c r="H101" s="58">
        <f t="shared" si="3"/>
        <v>0</v>
      </c>
    </row>
    <row r="102" spans="1:8" x14ac:dyDescent="0.25">
      <c r="A102" s="80"/>
      <c r="B102" s="80"/>
      <c r="C102" s="81"/>
      <c r="H102" s="58">
        <f t="shared" si="3"/>
        <v>0</v>
      </c>
    </row>
    <row r="103" spans="1:8" x14ac:dyDescent="0.25">
      <c r="A103" s="80"/>
      <c r="B103" s="80"/>
      <c r="C103" s="81"/>
      <c r="H103" s="58">
        <f t="shared" si="3"/>
        <v>0</v>
      </c>
    </row>
    <row r="104" spans="1:8" x14ac:dyDescent="0.25">
      <c r="A104" s="80"/>
      <c r="B104" s="80"/>
      <c r="C104" s="81"/>
      <c r="H104" s="58">
        <f t="shared" si="3"/>
        <v>0</v>
      </c>
    </row>
    <row r="105" spans="1:8" x14ac:dyDescent="0.25">
      <c r="A105" s="80"/>
      <c r="B105" s="80"/>
      <c r="C105" s="81"/>
      <c r="H105" s="58">
        <f t="shared" si="3"/>
        <v>0</v>
      </c>
    </row>
    <row r="106" spans="1:8" x14ac:dyDescent="0.25">
      <c r="A106" s="80"/>
      <c r="B106" s="80"/>
      <c r="C106" s="81"/>
      <c r="H106" s="58">
        <f t="shared" si="3"/>
        <v>0</v>
      </c>
    </row>
    <row r="107" spans="1:8" x14ac:dyDescent="0.25">
      <c r="A107" s="80"/>
      <c r="B107" s="80"/>
      <c r="C107" s="81"/>
      <c r="H107" s="58">
        <f t="shared" si="3"/>
        <v>0</v>
      </c>
    </row>
    <row r="108" spans="1:8" x14ac:dyDescent="0.25">
      <c r="A108" s="80"/>
      <c r="B108" s="80"/>
      <c r="C108" s="81"/>
      <c r="H108" s="58">
        <f t="shared" si="3"/>
        <v>0</v>
      </c>
    </row>
    <row r="109" spans="1:8" x14ac:dyDescent="0.25">
      <c r="A109" s="80"/>
      <c r="B109" s="80"/>
      <c r="C109" s="81"/>
      <c r="H109" s="58">
        <f t="shared" si="3"/>
        <v>0</v>
      </c>
    </row>
    <row r="110" spans="1:8" x14ac:dyDescent="0.25">
      <c r="A110" s="80"/>
      <c r="B110" s="80"/>
      <c r="C110" s="81"/>
      <c r="H110" s="58">
        <f t="shared" si="3"/>
        <v>0</v>
      </c>
    </row>
    <row r="111" spans="1:8" x14ac:dyDescent="0.25">
      <c r="A111" s="80"/>
      <c r="B111" s="80"/>
      <c r="C111" s="81"/>
      <c r="H111" s="58">
        <f t="shared" si="3"/>
        <v>0</v>
      </c>
    </row>
    <row r="112" spans="1:8" x14ac:dyDescent="0.25">
      <c r="A112" s="80"/>
      <c r="B112" s="80"/>
      <c r="C112" s="81"/>
      <c r="H112" s="58">
        <f t="shared" si="3"/>
        <v>0</v>
      </c>
    </row>
    <row r="113" spans="1:8" x14ac:dyDescent="0.25">
      <c r="A113" s="80"/>
      <c r="B113" s="80"/>
      <c r="C113" s="81"/>
      <c r="H113" s="58">
        <f t="shared" si="3"/>
        <v>0</v>
      </c>
    </row>
    <row r="114" spans="1:8" x14ac:dyDescent="0.25">
      <c r="A114" s="80"/>
      <c r="B114" s="80"/>
      <c r="C114" s="81"/>
      <c r="H114" s="58">
        <f t="shared" si="3"/>
        <v>0</v>
      </c>
    </row>
    <row r="115" spans="1:8" x14ac:dyDescent="0.25">
      <c r="A115" s="80"/>
      <c r="B115" s="80"/>
      <c r="C115" s="81"/>
      <c r="H115" s="58">
        <f t="shared" si="3"/>
        <v>0</v>
      </c>
    </row>
    <row r="116" spans="1:8" x14ac:dyDescent="0.25">
      <c r="A116" s="80"/>
      <c r="B116" s="80"/>
      <c r="C116" s="81"/>
      <c r="H116" s="58">
        <f t="shared" si="3"/>
        <v>0</v>
      </c>
    </row>
    <row r="117" spans="1:8" x14ac:dyDescent="0.25">
      <c r="A117" s="80"/>
      <c r="B117" s="80"/>
      <c r="C117" s="81"/>
      <c r="H117" s="58">
        <f t="shared" si="3"/>
        <v>0</v>
      </c>
    </row>
    <row r="118" spans="1:8" x14ac:dyDescent="0.25">
      <c r="A118" s="80"/>
      <c r="B118" s="80"/>
      <c r="C118" s="81"/>
      <c r="H118" s="58">
        <f t="shared" si="3"/>
        <v>0</v>
      </c>
    </row>
    <row r="119" spans="1:8" x14ac:dyDescent="0.25">
      <c r="A119" s="80"/>
      <c r="B119" s="80"/>
      <c r="C119" s="81"/>
      <c r="H119" s="58">
        <f t="shared" si="3"/>
        <v>0</v>
      </c>
    </row>
    <row r="120" spans="1:8" x14ac:dyDescent="0.25">
      <c r="A120" s="80"/>
      <c r="B120" s="80"/>
      <c r="C120" s="81"/>
      <c r="H120" s="58">
        <f t="shared" si="3"/>
        <v>0</v>
      </c>
    </row>
    <row r="121" spans="1:8" x14ac:dyDescent="0.25">
      <c r="A121" s="80"/>
      <c r="B121" s="80"/>
      <c r="C121" s="81"/>
      <c r="H121" s="58">
        <f t="shared" si="3"/>
        <v>0</v>
      </c>
    </row>
    <row r="122" spans="1:8" x14ac:dyDescent="0.25">
      <c r="A122" s="80"/>
      <c r="B122" s="80"/>
      <c r="C122" s="81"/>
      <c r="H122" s="58">
        <f t="shared" si="3"/>
        <v>0</v>
      </c>
    </row>
    <row r="123" spans="1:8" x14ac:dyDescent="0.25">
      <c r="A123" s="80"/>
      <c r="B123" s="80"/>
      <c r="C123" s="81"/>
      <c r="H123" s="58">
        <f t="shared" si="3"/>
        <v>0</v>
      </c>
    </row>
    <row r="124" spans="1:8" x14ac:dyDescent="0.25">
      <c r="A124" s="80"/>
      <c r="B124" s="80"/>
      <c r="C124" s="81"/>
      <c r="H124" s="58">
        <f t="shared" si="3"/>
        <v>0</v>
      </c>
    </row>
    <row r="125" spans="1:8" x14ac:dyDescent="0.25">
      <c r="A125" s="80"/>
      <c r="B125" s="80"/>
      <c r="C125" s="81"/>
      <c r="H125" s="58">
        <f t="shared" si="3"/>
        <v>0</v>
      </c>
    </row>
    <row r="126" spans="1:8" x14ac:dyDescent="0.25">
      <c r="A126" s="80"/>
      <c r="B126" s="80"/>
      <c r="C126" s="81"/>
      <c r="H126" s="58">
        <f t="shared" si="3"/>
        <v>0</v>
      </c>
    </row>
    <row r="127" spans="1:8" x14ac:dyDescent="0.25">
      <c r="A127" s="80"/>
      <c r="B127" s="80"/>
      <c r="C127" s="81"/>
      <c r="H127" s="58">
        <f t="shared" si="3"/>
        <v>0</v>
      </c>
    </row>
    <row r="128" spans="1:8" x14ac:dyDescent="0.25">
      <c r="A128" s="80"/>
      <c r="B128" s="80"/>
      <c r="C128" s="81"/>
      <c r="H128" s="58">
        <f t="shared" si="3"/>
        <v>0</v>
      </c>
    </row>
    <row r="129" spans="1:8" x14ac:dyDescent="0.25">
      <c r="A129" s="80"/>
      <c r="B129" s="80"/>
      <c r="C129" s="81"/>
      <c r="H129" s="58">
        <f t="shared" si="3"/>
        <v>0</v>
      </c>
    </row>
    <row r="130" spans="1:8" x14ac:dyDescent="0.25">
      <c r="A130" s="80"/>
      <c r="B130" s="80"/>
      <c r="C130" s="81"/>
      <c r="H130" s="58">
        <f t="shared" si="3"/>
        <v>0</v>
      </c>
    </row>
    <row r="131" spans="1:8" x14ac:dyDescent="0.25">
      <c r="A131" s="80"/>
      <c r="B131" s="80"/>
      <c r="C131" s="81"/>
      <c r="H131" s="58">
        <f t="shared" si="3"/>
        <v>0</v>
      </c>
    </row>
    <row r="132" spans="1:8" x14ac:dyDescent="0.25">
      <c r="A132" s="80"/>
      <c r="B132" s="80"/>
      <c r="C132" s="81"/>
      <c r="H132" s="58">
        <f t="shared" ref="H132:H195" si="4">F132-C132</f>
        <v>0</v>
      </c>
    </row>
    <row r="133" spans="1:8" x14ac:dyDescent="0.25">
      <c r="A133" s="80"/>
      <c r="B133" s="80"/>
      <c r="C133" s="81"/>
      <c r="H133" s="58">
        <f t="shared" si="4"/>
        <v>0</v>
      </c>
    </row>
    <row r="134" spans="1:8" x14ac:dyDescent="0.25">
      <c r="A134" s="80"/>
      <c r="B134" s="80"/>
      <c r="C134" s="81"/>
      <c r="H134" s="58">
        <f t="shared" si="4"/>
        <v>0</v>
      </c>
    </row>
    <row r="135" spans="1:8" x14ac:dyDescent="0.25">
      <c r="A135" s="80"/>
      <c r="B135" s="80"/>
      <c r="C135" s="81"/>
      <c r="H135" s="58">
        <f t="shared" si="4"/>
        <v>0</v>
      </c>
    </row>
    <row r="136" spans="1:8" x14ac:dyDescent="0.25">
      <c r="A136" s="80"/>
      <c r="B136" s="80"/>
      <c r="C136" s="81"/>
      <c r="H136" s="58">
        <f t="shared" si="4"/>
        <v>0</v>
      </c>
    </row>
    <row r="137" spans="1:8" x14ac:dyDescent="0.25">
      <c r="A137" s="80"/>
      <c r="B137" s="80"/>
      <c r="C137" s="81"/>
      <c r="H137" s="58">
        <f t="shared" si="4"/>
        <v>0</v>
      </c>
    </row>
    <row r="138" spans="1:8" x14ac:dyDescent="0.25">
      <c r="A138" s="80"/>
      <c r="B138" s="80"/>
      <c r="C138" s="81"/>
      <c r="H138" s="58">
        <f t="shared" si="4"/>
        <v>0</v>
      </c>
    </row>
    <row r="139" spans="1:8" x14ac:dyDescent="0.25">
      <c r="A139" s="80"/>
      <c r="B139" s="80"/>
      <c r="C139" s="81"/>
      <c r="H139" s="58">
        <f t="shared" si="4"/>
        <v>0</v>
      </c>
    </row>
    <row r="140" spans="1:8" x14ac:dyDescent="0.25">
      <c r="A140" s="80"/>
      <c r="B140" s="80"/>
      <c r="C140" s="81"/>
      <c r="H140" s="58">
        <f t="shared" si="4"/>
        <v>0</v>
      </c>
    </row>
    <row r="141" spans="1:8" x14ac:dyDescent="0.25">
      <c r="A141" s="80"/>
      <c r="B141" s="80"/>
      <c r="C141" s="81"/>
      <c r="H141" s="58">
        <f t="shared" si="4"/>
        <v>0</v>
      </c>
    </row>
    <row r="142" spans="1:8" x14ac:dyDescent="0.25">
      <c r="A142" s="80"/>
      <c r="B142" s="80"/>
      <c r="C142" s="81"/>
      <c r="H142" s="58">
        <f t="shared" si="4"/>
        <v>0</v>
      </c>
    </row>
    <row r="143" spans="1:8" x14ac:dyDescent="0.25">
      <c r="A143" s="80"/>
      <c r="B143" s="80"/>
      <c r="C143" s="81"/>
      <c r="H143" s="58">
        <f t="shared" si="4"/>
        <v>0</v>
      </c>
    </row>
    <row r="144" spans="1:8" x14ac:dyDescent="0.25">
      <c r="A144" s="80"/>
      <c r="B144" s="80"/>
      <c r="C144" s="81"/>
      <c r="H144" s="58">
        <f t="shared" si="4"/>
        <v>0</v>
      </c>
    </row>
    <row r="145" spans="1:8" x14ac:dyDescent="0.25">
      <c r="A145" s="80"/>
      <c r="B145" s="80"/>
      <c r="C145" s="81"/>
      <c r="H145" s="58">
        <f t="shared" si="4"/>
        <v>0</v>
      </c>
    </row>
    <row r="146" spans="1:8" x14ac:dyDescent="0.25">
      <c r="A146" s="80"/>
      <c r="B146" s="80"/>
      <c r="C146" s="81"/>
      <c r="H146" s="58">
        <f t="shared" si="4"/>
        <v>0</v>
      </c>
    </row>
    <row r="147" spans="1:8" x14ac:dyDescent="0.25">
      <c r="A147" s="80"/>
      <c r="B147" s="80"/>
      <c r="C147" s="81"/>
      <c r="H147" s="58">
        <f t="shared" si="4"/>
        <v>0</v>
      </c>
    </row>
    <row r="148" spans="1:8" x14ac:dyDescent="0.25">
      <c r="A148" s="80"/>
      <c r="B148" s="80"/>
      <c r="C148" s="81"/>
      <c r="H148" s="58">
        <f t="shared" si="4"/>
        <v>0</v>
      </c>
    </row>
    <row r="149" spans="1:8" x14ac:dyDescent="0.25">
      <c r="A149" s="80"/>
      <c r="B149" s="80"/>
      <c r="C149" s="81"/>
      <c r="H149" s="58">
        <f t="shared" si="4"/>
        <v>0</v>
      </c>
    </row>
    <row r="150" spans="1:8" x14ac:dyDescent="0.25">
      <c r="A150" s="80"/>
      <c r="B150" s="80"/>
      <c r="C150" s="81"/>
      <c r="H150" s="58">
        <f t="shared" si="4"/>
        <v>0</v>
      </c>
    </row>
    <row r="151" spans="1:8" x14ac:dyDescent="0.25">
      <c r="A151" s="80"/>
      <c r="B151" s="80"/>
      <c r="C151" s="81"/>
      <c r="H151" s="58">
        <f t="shared" si="4"/>
        <v>0</v>
      </c>
    </row>
    <row r="152" spans="1:8" x14ac:dyDescent="0.25">
      <c r="A152" s="80"/>
      <c r="B152" s="80"/>
      <c r="C152" s="81"/>
      <c r="H152" s="58">
        <f t="shared" si="4"/>
        <v>0</v>
      </c>
    </row>
    <row r="153" spans="1:8" x14ac:dyDescent="0.25">
      <c r="A153" s="80"/>
      <c r="B153" s="80"/>
      <c r="C153" s="81"/>
      <c r="H153" s="58">
        <f t="shared" si="4"/>
        <v>0</v>
      </c>
    </row>
    <row r="154" spans="1:8" x14ac:dyDescent="0.25">
      <c r="A154" s="80"/>
      <c r="B154" s="80"/>
      <c r="C154" s="81"/>
      <c r="H154" s="58">
        <f t="shared" si="4"/>
        <v>0</v>
      </c>
    </row>
    <row r="155" spans="1:8" x14ac:dyDescent="0.25">
      <c r="A155" s="80"/>
      <c r="B155" s="80"/>
      <c r="C155" s="81"/>
      <c r="H155" s="58">
        <f t="shared" si="4"/>
        <v>0</v>
      </c>
    </row>
    <row r="156" spans="1:8" x14ac:dyDescent="0.25">
      <c r="A156" s="80"/>
      <c r="B156" s="80"/>
      <c r="C156" s="81"/>
      <c r="H156" s="58">
        <f t="shared" si="4"/>
        <v>0</v>
      </c>
    </row>
    <row r="157" spans="1:8" x14ac:dyDescent="0.25">
      <c r="A157" s="80"/>
      <c r="B157" s="80"/>
      <c r="C157" s="81"/>
      <c r="H157" s="58">
        <f t="shared" si="4"/>
        <v>0</v>
      </c>
    </row>
    <row r="158" spans="1:8" x14ac:dyDescent="0.25">
      <c r="A158" s="80"/>
      <c r="B158" s="80"/>
      <c r="C158" s="81"/>
      <c r="H158" s="58">
        <f t="shared" si="4"/>
        <v>0</v>
      </c>
    </row>
    <row r="159" spans="1:8" x14ac:dyDescent="0.25">
      <c r="A159" s="80"/>
      <c r="B159" s="80"/>
      <c r="C159" s="81"/>
      <c r="H159" s="58">
        <f t="shared" si="4"/>
        <v>0</v>
      </c>
    </row>
    <row r="160" spans="1:8" x14ac:dyDescent="0.25">
      <c r="A160" s="80"/>
      <c r="B160" s="80"/>
      <c r="C160" s="81"/>
      <c r="H160" s="58">
        <f t="shared" si="4"/>
        <v>0</v>
      </c>
    </row>
    <row r="161" spans="1:8" x14ac:dyDescent="0.25">
      <c r="A161" s="80"/>
      <c r="B161" s="80"/>
      <c r="C161" s="81"/>
      <c r="H161" s="58">
        <f t="shared" si="4"/>
        <v>0</v>
      </c>
    </row>
    <row r="162" spans="1:8" x14ac:dyDescent="0.25">
      <c r="A162" s="80"/>
      <c r="B162" s="80"/>
      <c r="C162" s="81"/>
      <c r="H162" s="58">
        <f t="shared" si="4"/>
        <v>0</v>
      </c>
    </row>
    <row r="163" spans="1:8" x14ac:dyDescent="0.25">
      <c r="A163" s="80"/>
      <c r="B163" s="80"/>
      <c r="C163" s="81"/>
      <c r="H163" s="58">
        <f t="shared" si="4"/>
        <v>0</v>
      </c>
    </row>
    <row r="164" spans="1:8" x14ac:dyDescent="0.25">
      <c r="A164" s="80"/>
      <c r="B164" s="80"/>
      <c r="C164" s="81"/>
      <c r="H164" s="58">
        <f t="shared" si="4"/>
        <v>0</v>
      </c>
    </row>
    <row r="165" spans="1:8" x14ac:dyDescent="0.25">
      <c r="A165" s="80"/>
      <c r="B165" s="80"/>
      <c r="C165" s="81"/>
      <c r="H165" s="58">
        <f t="shared" si="4"/>
        <v>0</v>
      </c>
    </row>
    <row r="166" spans="1:8" x14ac:dyDescent="0.25">
      <c r="A166" s="80"/>
      <c r="B166" s="80"/>
      <c r="C166" s="81"/>
      <c r="H166" s="58">
        <f t="shared" si="4"/>
        <v>0</v>
      </c>
    </row>
    <row r="167" spans="1:8" x14ac:dyDescent="0.25">
      <c r="A167" s="80"/>
      <c r="B167" s="80"/>
      <c r="C167" s="81"/>
      <c r="H167" s="58">
        <f t="shared" si="4"/>
        <v>0</v>
      </c>
    </row>
    <row r="168" spans="1:8" x14ac:dyDescent="0.25">
      <c r="A168" s="80"/>
      <c r="B168" s="80"/>
      <c r="C168" s="81"/>
      <c r="H168" s="58">
        <f t="shared" si="4"/>
        <v>0</v>
      </c>
    </row>
    <row r="169" spans="1:8" x14ac:dyDescent="0.25">
      <c r="A169" s="80"/>
      <c r="B169" s="80"/>
      <c r="C169" s="81"/>
      <c r="H169" s="58">
        <f t="shared" si="4"/>
        <v>0</v>
      </c>
    </row>
    <row r="170" spans="1:8" x14ac:dyDescent="0.25">
      <c r="A170" s="80"/>
      <c r="B170" s="80"/>
      <c r="C170" s="81"/>
      <c r="H170" s="58">
        <f t="shared" si="4"/>
        <v>0</v>
      </c>
    </row>
    <row r="171" spans="1:8" x14ac:dyDescent="0.25">
      <c r="A171" s="80"/>
      <c r="B171" s="80"/>
      <c r="C171" s="81"/>
      <c r="H171" s="58">
        <f t="shared" si="4"/>
        <v>0</v>
      </c>
    </row>
    <row r="172" spans="1:8" x14ac:dyDescent="0.25">
      <c r="A172" s="80"/>
      <c r="B172" s="80"/>
      <c r="C172" s="81"/>
      <c r="H172" s="58">
        <f t="shared" si="4"/>
        <v>0</v>
      </c>
    </row>
    <row r="173" spans="1:8" x14ac:dyDescent="0.25">
      <c r="A173" s="80"/>
      <c r="B173" s="80"/>
      <c r="C173" s="81"/>
      <c r="H173" s="58">
        <f t="shared" si="4"/>
        <v>0</v>
      </c>
    </row>
    <row r="174" spans="1:8" x14ac:dyDescent="0.25">
      <c r="A174" s="80"/>
      <c r="B174" s="80"/>
      <c r="C174" s="81"/>
      <c r="H174" s="58">
        <f t="shared" si="4"/>
        <v>0</v>
      </c>
    </row>
    <row r="175" spans="1:8" x14ac:dyDescent="0.25">
      <c r="A175" s="80"/>
      <c r="B175" s="80"/>
      <c r="C175" s="81"/>
      <c r="H175" s="58">
        <f t="shared" si="4"/>
        <v>0</v>
      </c>
    </row>
    <row r="176" spans="1:8" x14ac:dyDescent="0.25">
      <c r="A176" s="80"/>
      <c r="B176" s="80"/>
      <c r="C176" s="81"/>
      <c r="H176" s="58">
        <f t="shared" si="4"/>
        <v>0</v>
      </c>
    </row>
    <row r="177" spans="1:8" x14ac:dyDescent="0.25">
      <c r="A177" s="80"/>
      <c r="B177" s="80"/>
      <c r="C177" s="81"/>
      <c r="H177" s="58">
        <f t="shared" si="4"/>
        <v>0</v>
      </c>
    </row>
    <row r="178" spans="1:8" x14ac:dyDescent="0.25">
      <c r="A178" s="80"/>
      <c r="B178" s="80"/>
      <c r="C178" s="81"/>
      <c r="H178" s="58">
        <f t="shared" si="4"/>
        <v>0</v>
      </c>
    </row>
    <row r="179" spans="1:8" x14ac:dyDescent="0.25">
      <c r="A179" s="80"/>
      <c r="B179" s="80"/>
      <c r="C179" s="81"/>
      <c r="H179" s="58">
        <f t="shared" si="4"/>
        <v>0</v>
      </c>
    </row>
    <row r="180" spans="1:8" x14ac:dyDescent="0.25">
      <c r="A180" s="80"/>
      <c r="B180" s="80"/>
      <c r="C180" s="81"/>
      <c r="H180" s="58">
        <f t="shared" si="4"/>
        <v>0</v>
      </c>
    </row>
    <row r="181" spans="1:8" x14ac:dyDescent="0.25">
      <c r="A181" s="80"/>
      <c r="B181" s="80"/>
      <c r="C181" s="81"/>
      <c r="H181" s="58">
        <f t="shared" si="4"/>
        <v>0</v>
      </c>
    </row>
    <row r="182" spans="1:8" x14ac:dyDescent="0.25">
      <c r="A182" s="80"/>
      <c r="B182" s="80"/>
      <c r="C182" s="81"/>
      <c r="H182" s="58">
        <f t="shared" si="4"/>
        <v>0</v>
      </c>
    </row>
    <row r="183" spans="1:8" x14ac:dyDescent="0.25">
      <c r="A183" s="80"/>
      <c r="B183" s="80"/>
      <c r="C183" s="81"/>
      <c r="H183" s="58">
        <f t="shared" si="4"/>
        <v>0</v>
      </c>
    </row>
    <row r="184" spans="1:8" x14ac:dyDescent="0.25">
      <c r="A184" s="80"/>
      <c r="B184" s="80"/>
      <c r="C184" s="81"/>
      <c r="H184" s="58">
        <f t="shared" si="4"/>
        <v>0</v>
      </c>
    </row>
    <row r="185" spans="1:8" x14ac:dyDescent="0.25">
      <c r="A185" s="80"/>
      <c r="B185" s="80"/>
      <c r="C185" s="81"/>
      <c r="H185" s="58">
        <f t="shared" si="4"/>
        <v>0</v>
      </c>
    </row>
    <row r="186" spans="1:8" x14ac:dyDescent="0.25">
      <c r="A186" s="80"/>
      <c r="B186" s="80"/>
      <c r="C186" s="81"/>
      <c r="H186" s="58">
        <f t="shared" si="4"/>
        <v>0</v>
      </c>
    </row>
    <row r="187" spans="1:8" x14ac:dyDescent="0.25">
      <c r="A187" s="80"/>
      <c r="B187" s="80"/>
      <c r="C187" s="81"/>
      <c r="H187" s="58">
        <f t="shared" si="4"/>
        <v>0</v>
      </c>
    </row>
    <row r="188" spans="1:8" x14ac:dyDescent="0.25">
      <c r="A188" s="80"/>
      <c r="B188" s="80"/>
      <c r="C188" s="81"/>
      <c r="H188" s="58">
        <f t="shared" si="4"/>
        <v>0</v>
      </c>
    </row>
    <row r="189" spans="1:8" x14ac:dyDescent="0.25">
      <c r="A189" s="80"/>
      <c r="B189" s="80"/>
      <c r="C189" s="81"/>
      <c r="H189" s="58">
        <f t="shared" si="4"/>
        <v>0</v>
      </c>
    </row>
    <row r="190" spans="1:8" x14ac:dyDescent="0.25">
      <c r="A190" s="80"/>
      <c r="B190" s="80"/>
      <c r="C190" s="81"/>
      <c r="H190" s="58">
        <f t="shared" si="4"/>
        <v>0</v>
      </c>
    </row>
    <row r="191" spans="1:8" x14ac:dyDescent="0.25">
      <c r="A191" s="80"/>
      <c r="B191" s="80"/>
      <c r="C191" s="81"/>
      <c r="H191" s="58">
        <f t="shared" si="4"/>
        <v>0</v>
      </c>
    </row>
    <row r="192" spans="1:8" x14ac:dyDescent="0.25">
      <c r="A192" s="80"/>
      <c r="B192" s="80"/>
      <c r="C192" s="81"/>
      <c r="H192" s="58">
        <f t="shared" si="4"/>
        <v>0</v>
      </c>
    </row>
    <row r="193" spans="1:8" x14ac:dyDescent="0.25">
      <c r="A193" s="80"/>
      <c r="B193" s="80"/>
      <c r="C193" s="81"/>
      <c r="H193" s="58">
        <f t="shared" si="4"/>
        <v>0</v>
      </c>
    </row>
    <row r="194" spans="1:8" x14ac:dyDescent="0.25">
      <c r="A194" s="80"/>
      <c r="B194" s="80"/>
      <c r="C194" s="81"/>
      <c r="H194" s="58">
        <f t="shared" si="4"/>
        <v>0</v>
      </c>
    </row>
    <row r="195" spans="1:8" x14ac:dyDescent="0.25">
      <c r="A195" s="80"/>
      <c r="B195" s="80"/>
      <c r="C195" s="81"/>
      <c r="H195" s="58">
        <f t="shared" si="4"/>
        <v>0</v>
      </c>
    </row>
    <row r="196" spans="1:8" x14ac:dyDescent="0.25">
      <c r="A196" s="80"/>
      <c r="B196" s="80"/>
      <c r="C196" s="81"/>
      <c r="H196" s="58">
        <f t="shared" ref="H196:H200" si="5">F196-C196</f>
        <v>0</v>
      </c>
    </row>
    <row r="197" spans="1:8" x14ac:dyDescent="0.25">
      <c r="A197" s="80"/>
      <c r="B197" s="80"/>
      <c r="C197" s="81"/>
      <c r="H197" s="58">
        <f t="shared" si="5"/>
        <v>0</v>
      </c>
    </row>
    <row r="198" spans="1:8" x14ac:dyDescent="0.25">
      <c r="A198" s="80"/>
      <c r="B198" s="80"/>
      <c r="C198" s="81"/>
      <c r="H198" s="58">
        <f t="shared" si="5"/>
        <v>0</v>
      </c>
    </row>
    <row r="199" spans="1:8" x14ac:dyDescent="0.25">
      <c r="A199" s="80"/>
      <c r="B199" s="80"/>
      <c r="C199" s="81"/>
      <c r="H199" s="58">
        <f t="shared" si="5"/>
        <v>0</v>
      </c>
    </row>
    <row r="200" spans="1:8" x14ac:dyDescent="0.25">
      <c r="A200" s="80"/>
      <c r="B200" s="80"/>
      <c r="C200" s="81"/>
      <c r="H200" s="58">
        <f t="shared" si="5"/>
        <v>0</v>
      </c>
    </row>
  </sheetData>
  <autoFilter ref="A3:O3" xr:uid="{FC01C4CC-7BA8-4327-A18D-507A6027AB0D}"/>
  <conditionalFormatting sqref="H1:H1048576">
    <cfRule type="cellIs" dxfId="19" priority="8" operator="lessThan">
      <formula>0</formula>
    </cfRule>
  </conditionalFormatting>
  <conditionalFormatting sqref="I1:I2 I3:K1048576">
    <cfRule type="cellIs" dxfId="18" priority="7" operator="lessThan">
      <formula>0</formula>
    </cfRule>
  </conditionalFormatting>
  <conditionalFormatting sqref="M3">
    <cfRule type="cellIs" dxfId="17" priority="6" operator="lessThan">
      <formula>0</formula>
    </cfRule>
  </conditionalFormatting>
  <conditionalFormatting sqref="J1:K2">
    <cfRule type="cellIs" dxfId="16" priority="4" operator="lessThan">
      <formula>0</formula>
    </cfRule>
  </conditionalFormatting>
  <conditionalFormatting sqref="L3:L1048576">
    <cfRule type="cellIs" dxfId="15" priority="3" operator="lessThan">
      <formula>0</formula>
    </cfRule>
  </conditionalFormatting>
  <conditionalFormatting sqref="L1:L2">
    <cfRule type="cellIs" dxfId="14" priority="1" operator="lessThan">
      <formula>0</formula>
    </cfRule>
  </conditionalFormatting>
  <printOptions horizontalCentered="1"/>
  <pageMargins left="0.19685039370078741" right="0.19685039370078741" top="0.39370078740157483" bottom="0.39370078740157483" header="0.19685039370078741" footer="0.19685039370078741"/>
  <pageSetup paperSize="9" scale="65" fitToHeight="0" orientation="landscape" horizontalDpi="300" verticalDpi="300" r:id="rId1"/>
  <headerFooter>
    <oddFooter>&amp;L&amp;F-&amp;A&amp;RPage &amp;P/&amp;N - &amp;D</oddFooter>
  </headerFooter>
  <ignoredErrors>
    <ignoredError sqref="H4:I4 L152:L218 L104:L151 L54:L103 L4:L53 I5:I111" unlockedFormula="1"/>
    <ignoredError sqref="I1:I2" 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5D3D8-13D9-4698-925F-2FEC51BF5058}">
  <sheetPr codeName="Sheet9">
    <tabColor rgb="FF00B050"/>
  </sheetPr>
  <dimension ref="A1:W42"/>
  <sheetViews>
    <sheetView showGridLines="0" showZeros="0" zoomScale="80" zoomScaleNormal="80" workbookViewId="0">
      <selection activeCell="I48" sqref="I48"/>
    </sheetView>
  </sheetViews>
  <sheetFormatPr baseColWidth="10" defaultColWidth="11.42578125" defaultRowHeight="15" x14ac:dyDescent="0.25"/>
  <cols>
    <col min="1" max="1" width="10.28515625" customWidth="1"/>
    <col min="2" max="2" width="9.140625" customWidth="1"/>
    <col min="3" max="3" width="6.7109375" style="178" customWidth="1"/>
    <col min="4" max="4" width="12.42578125" customWidth="1"/>
    <col min="8" max="8" width="14.42578125" bestFit="1" customWidth="1"/>
    <col min="9" max="9" width="14.5703125" customWidth="1"/>
    <col min="10" max="10" width="17.42578125" customWidth="1"/>
    <col min="11" max="11" width="15" bestFit="1" customWidth="1"/>
    <col min="12" max="12" width="15" customWidth="1"/>
    <col min="13" max="13" width="13" customWidth="1"/>
    <col min="14" max="14" width="2.7109375" customWidth="1"/>
    <col min="17" max="17" width="13" bestFit="1" customWidth="1"/>
  </cols>
  <sheetData>
    <row r="1" spans="1:21" s="96" customFormat="1" ht="12.75" x14ac:dyDescent="0.2">
      <c r="A1" s="93" t="s">
        <v>81</v>
      </c>
      <c r="B1" s="94"/>
      <c r="C1" s="330" t="str">
        <f>+Méthodologie!C1</f>
        <v>Client XYZ</v>
      </c>
      <c r="D1" s="330"/>
      <c r="E1" s="330"/>
      <c r="F1" s="330"/>
      <c r="G1" s="330"/>
      <c r="H1" s="94"/>
      <c r="I1" s="94"/>
      <c r="J1" s="94"/>
      <c r="K1" s="95" t="s">
        <v>83</v>
      </c>
      <c r="L1" s="331"/>
      <c r="M1" s="332"/>
    </row>
    <row r="2" spans="1:21" s="96" customFormat="1" ht="12.75" x14ac:dyDescent="0.2">
      <c r="A2" s="97" t="s">
        <v>84</v>
      </c>
      <c r="B2" s="98"/>
      <c r="C2" s="333">
        <f>+Méthodologie!C2</f>
        <v>44561</v>
      </c>
      <c r="D2" s="333"/>
      <c r="E2" s="99"/>
      <c r="F2" s="99"/>
      <c r="G2" s="99"/>
      <c r="H2" s="99"/>
      <c r="I2" s="99"/>
      <c r="J2" s="99"/>
      <c r="K2" s="99" t="s">
        <v>85</v>
      </c>
      <c r="L2" s="334"/>
      <c r="M2" s="335"/>
    </row>
    <row r="3" spans="1:21" s="96" customFormat="1" ht="12.75" x14ac:dyDescent="0.2">
      <c r="A3" s="100"/>
      <c r="B3" s="101"/>
      <c r="C3" s="102"/>
      <c r="D3" s="102"/>
      <c r="E3" s="103"/>
      <c r="F3" s="103"/>
      <c r="G3" s="103"/>
      <c r="H3" s="103"/>
      <c r="I3" s="103"/>
      <c r="J3" s="103"/>
      <c r="K3" s="103"/>
      <c r="L3" s="103"/>
      <c r="M3" s="103"/>
      <c r="N3" s="103"/>
    </row>
    <row r="4" spans="1:21" s="96" customFormat="1" ht="18.75" x14ac:dyDescent="0.25">
      <c r="A4" s="336" t="s">
        <v>769</v>
      </c>
      <c r="B4" s="336"/>
      <c r="C4" s="336"/>
      <c r="D4" s="336"/>
      <c r="E4" s="336"/>
      <c r="F4" s="336"/>
      <c r="G4" s="336"/>
      <c r="H4" s="336"/>
      <c r="I4" s="336"/>
      <c r="J4" s="336"/>
      <c r="K4" s="336"/>
      <c r="L4" s="336"/>
      <c r="M4" s="336"/>
      <c r="P4" s="177" t="s">
        <v>736</v>
      </c>
    </row>
    <row r="5" spans="1:21" ht="12.75" customHeight="1" x14ac:dyDescent="0.25">
      <c r="L5" s="179"/>
    </row>
    <row r="6" spans="1:21" ht="15.75" x14ac:dyDescent="0.25">
      <c r="C6" s="180" t="s">
        <v>639</v>
      </c>
      <c r="D6" s="181" t="s">
        <v>640</v>
      </c>
    </row>
    <row r="7" spans="1:21" ht="6" customHeight="1" x14ac:dyDescent="0.25"/>
    <row r="8" spans="1:21" ht="14.45" customHeight="1" x14ac:dyDescent="0.25">
      <c r="D8" s="182" t="s">
        <v>770</v>
      </c>
      <c r="E8" s="183"/>
      <c r="F8" s="184"/>
      <c r="G8" s="184"/>
      <c r="H8" s="184"/>
      <c r="I8" s="184"/>
      <c r="J8" s="358">
        <v>400000</v>
      </c>
      <c r="K8" s="359"/>
      <c r="P8" s="337" t="s">
        <v>767</v>
      </c>
      <c r="Q8" s="337"/>
      <c r="R8" s="337"/>
      <c r="S8" s="337"/>
      <c r="T8" s="337"/>
      <c r="U8" s="337"/>
    </row>
    <row r="9" spans="1:21" x14ac:dyDescent="0.25">
      <c r="D9" s="182" t="s">
        <v>641</v>
      </c>
      <c r="E9" s="184"/>
      <c r="F9" s="184"/>
      <c r="G9" s="184"/>
      <c r="H9" s="184"/>
      <c r="I9" s="184"/>
      <c r="J9" s="358">
        <f>+J8*75%</f>
        <v>300000</v>
      </c>
      <c r="K9" s="359"/>
      <c r="P9" s="338" t="s">
        <v>768</v>
      </c>
      <c r="Q9" s="338"/>
      <c r="R9" s="338"/>
      <c r="S9" s="338"/>
      <c r="T9" s="338"/>
      <c r="U9" s="338"/>
    </row>
    <row r="10" spans="1:21" x14ac:dyDescent="0.25">
      <c r="D10" s="185" t="s">
        <v>642</v>
      </c>
      <c r="E10" s="186"/>
      <c r="F10" s="186"/>
      <c r="G10" s="186"/>
      <c r="H10" s="186"/>
      <c r="I10" s="186"/>
      <c r="J10" s="313">
        <f>+J8*5%</f>
        <v>20000</v>
      </c>
      <c r="K10" s="314"/>
      <c r="P10" s="338"/>
      <c r="Q10" s="338"/>
      <c r="R10" s="338"/>
      <c r="S10" s="338"/>
      <c r="T10" s="338"/>
      <c r="U10" s="338"/>
    </row>
    <row r="11" spans="1:21" ht="7.9" customHeight="1" x14ac:dyDescent="0.25"/>
    <row r="12" spans="1:21" ht="8.4499999999999993" customHeight="1" x14ac:dyDescent="0.25">
      <c r="D12" s="178"/>
      <c r="E12" s="178"/>
      <c r="F12" s="178"/>
      <c r="G12" s="178"/>
      <c r="H12" s="178"/>
      <c r="I12" s="178"/>
      <c r="J12" s="178"/>
      <c r="K12" s="178"/>
      <c r="L12" s="178"/>
      <c r="M12" s="178"/>
      <c r="N12" s="178"/>
      <c r="O12" s="178"/>
    </row>
    <row r="13" spans="1:21" ht="15" customHeight="1" x14ac:dyDescent="0.4">
      <c r="D13" s="324" t="s">
        <v>643</v>
      </c>
      <c r="E13" s="325"/>
      <c r="F13" s="325"/>
      <c r="G13" s="325"/>
      <c r="H13" s="325"/>
      <c r="I13" s="187"/>
      <c r="J13" s="24" t="s">
        <v>645</v>
      </c>
      <c r="K13" s="315" t="s">
        <v>644</v>
      </c>
      <c r="L13" s="316"/>
      <c r="M13" s="317"/>
      <c r="O13" s="188" t="s">
        <v>771</v>
      </c>
    </row>
    <row r="14" spans="1:21" x14ac:dyDescent="0.25">
      <c r="D14" s="326" t="s">
        <v>772</v>
      </c>
      <c r="E14" s="327"/>
      <c r="F14" s="327"/>
      <c r="G14" s="327"/>
      <c r="H14" s="327"/>
      <c r="I14" s="41" t="s">
        <v>645</v>
      </c>
      <c r="J14" s="189"/>
      <c r="K14" s="318"/>
      <c r="L14" s="319"/>
      <c r="M14" s="320"/>
    </row>
    <row r="15" spans="1:21" x14ac:dyDescent="0.25">
      <c r="D15" s="328" t="s">
        <v>773</v>
      </c>
      <c r="E15" s="329"/>
      <c r="F15" s="329"/>
      <c r="G15" s="329"/>
      <c r="H15" s="329"/>
      <c r="I15" s="22" t="s">
        <v>645</v>
      </c>
      <c r="J15" s="189"/>
      <c r="K15" s="318"/>
      <c r="L15" s="319"/>
      <c r="M15" s="320"/>
      <c r="O15" s="188" t="s">
        <v>646</v>
      </c>
    </row>
    <row r="16" spans="1:21" x14ac:dyDescent="0.25">
      <c r="D16" s="328" t="s">
        <v>774</v>
      </c>
      <c r="E16" s="329"/>
      <c r="F16" s="329"/>
      <c r="G16" s="329"/>
      <c r="H16" s="329"/>
      <c r="I16" s="22" t="s">
        <v>645</v>
      </c>
      <c r="J16" s="189"/>
      <c r="K16" s="318"/>
      <c r="L16" s="319"/>
      <c r="M16" s="320"/>
      <c r="O16" s="188"/>
    </row>
    <row r="17" spans="3:23" x14ac:dyDescent="0.25">
      <c r="D17" s="351" t="s">
        <v>647</v>
      </c>
      <c r="E17" s="352"/>
      <c r="F17" s="352"/>
      <c r="G17" s="352"/>
      <c r="H17" s="352"/>
      <c r="I17" s="22" t="s">
        <v>645</v>
      </c>
      <c r="J17" s="189"/>
      <c r="K17" s="318"/>
      <c r="L17" s="319"/>
      <c r="M17" s="320"/>
    </row>
    <row r="18" spans="3:23" x14ac:dyDescent="0.25">
      <c r="D18" s="353" t="s">
        <v>648</v>
      </c>
      <c r="E18" s="354"/>
      <c r="F18" s="354"/>
      <c r="G18" s="354"/>
      <c r="H18" s="354"/>
      <c r="I18" s="23" t="s">
        <v>645</v>
      </c>
      <c r="J18" s="189"/>
      <c r="K18" s="321"/>
      <c r="L18" s="322"/>
      <c r="M18" s="323"/>
    </row>
    <row r="19" spans="3:23" ht="16.5" customHeight="1" x14ac:dyDescent="0.25">
      <c r="D19" s="190"/>
      <c r="J19" s="191"/>
      <c r="K19" s="192"/>
      <c r="O19" s="193"/>
    </row>
    <row r="20" spans="3:23" ht="16.5" customHeight="1" x14ac:dyDescent="0.4">
      <c r="D20" s="324" t="s">
        <v>649</v>
      </c>
      <c r="E20" s="325"/>
      <c r="F20" s="325"/>
      <c r="G20" s="325"/>
      <c r="H20" s="194"/>
      <c r="I20" s="187"/>
      <c r="J20" s="24" t="s">
        <v>645</v>
      </c>
      <c r="K20" s="315" t="s">
        <v>644</v>
      </c>
      <c r="L20" s="316"/>
      <c r="M20" s="317"/>
      <c r="N20" s="195"/>
      <c r="O20" s="196"/>
      <c r="P20" s="196"/>
      <c r="Q20" s="196"/>
      <c r="R20" s="196"/>
      <c r="S20" s="196"/>
      <c r="T20" s="196"/>
      <c r="U20" s="196"/>
      <c r="V20" s="197"/>
      <c r="W20" s="197"/>
    </row>
    <row r="21" spans="3:23" ht="16.5" customHeight="1" x14ac:dyDescent="0.25">
      <c r="D21" s="198" t="s">
        <v>650</v>
      </c>
      <c r="I21" s="199"/>
      <c r="J21" s="191"/>
      <c r="K21" s="318"/>
      <c r="L21" s="319"/>
      <c r="M21" s="320"/>
      <c r="O21" s="196"/>
      <c r="P21" s="196"/>
      <c r="Q21" s="196"/>
      <c r="R21" s="196"/>
      <c r="S21" s="196"/>
      <c r="T21" s="196"/>
      <c r="U21" s="196"/>
      <c r="V21" s="200"/>
      <c r="W21" s="200"/>
    </row>
    <row r="22" spans="3:23" x14ac:dyDescent="0.25">
      <c r="D22" s="201" t="s">
        <v>651</v>
      </c>
      <c r="E22" s="45"/>
      <c r="F22" s="45"/>
      <c r="G22" s="45"/>
      <c r="H22" s="45"/>
      <c r="I22" s="41" t="s">
        <v>645</v>
      </c>
      <c r="J22" s="202">
        <f t="shared" ref="J22:J26" si="0">IF(I22="Elevé",4,IF(I22="Faible",1,2))</f>
        <v>2</v>
      </c>
      <c r="K22" s="318"/>
      <c r="L22" s="319"/>
      <c r="M22" s="320"/>
      <c r="O22" s="188" t="s">
        <v>652</v>
      </c>
    </row>
    <row r="23" spans="3:23" x14ac:dyDescent="0.25">
      <c r="D23" s="328" t="s">
        <v>653</v>
      </c>
      <c r="E23" s="329"/>
      <c r="F23" s="329"/>
      <c r="G23" s="329"/>
      <c r="H23" s="329"/>
      <c r="I23" s="22" t="s">
        <v>645</v>
      </c>
      <c r="J23" s="202">
        <f t="shared" si="0"/>
        <v>2</v>
      </c>
      <c r="K23" s="318"/>
      <c r="L23" s="319"/>
      <c r="M23" s="320"/>
      <c r="O23" s="203" t="s">
        <v>775</v>
      </c>
    </row>
    <row r="24" spans="3:23" x14ac:dyDescent="0.25">
      <c r="D24" s="201" t="s">
        <v>654</v>
      </c>
      <c r="E24" s="45"/>
      <c r="F24" s="45"/>
      <c r="G24" s="45"/>
      <c r="H24" s="45"/>
      <c r="I24" s="22" t="s">
        <v>645</v>
      </c>
      <c r="J24" s="202">
        <f t="shared" si="0"/>
        <v>2</v>
      </c>
      <c r="K24" s="318"/>
      <c r="L24" s="319"/>
      <c r="M24" s="320"/>
      <c r="O24" s="188"/>
    </row>
    <row r="25" spans="3:23" x14ac:dyDescent="0.25">
      <c r="D25" s="201" t="s">
        <v>655</v>
      </c>
      <c r="E25" s="45"/>
      <c r="F25" s="45"/>
      <c r="G25" s="45"/>
      <c r="H25" s="45"/>
      <c r="I25" s="22" t="s">
        <v>645</v>
      </c>
      <c r="J25" s="202">
        <f t="shared" si="0"/>
        <v>2</v>
      </c>
      <c r="K25" s="318"/>
      <c r="L25" s="319"/>
      <c r="M25" s="320"/>
      <c r="O25" s="188" t="s">
        <v>656</v>
      </c>
    </row>
    <row r="26" spans="3:23" x14ac:dyDescent="0.25">
      <c r="D26" s="204" t="s">
        <v>657</v>
      </c>
      <c r="E26" s="205"/>
      <c r="F26" s="205"/>
      <c r="G26" s="205"/>
      <c r="H26" s="205"/>
      <c r="I26" s="23" t="s">
        <v>645</v>
      </c>
      <c r="J26" s="202">
        <f t="shared" si="0"/>
        <v>2</v>
      </c>
      <c r="K26" s="321"/>
      <c r="L26" s="322"/>
      <c r="M26" s="323"/>
      <c r="O26" s="188" t="s">
        <v>658</v>
      </c>
    </row>
    <row r="27" spans="3:23" ht="16.5" customHeight="1" x14ac:dyDescent="0.25">
      <c r="D27" s="178"/>
      <c r="E27" s="178"/>
      <c r="F27" s="178"/>
      <c r="G27" s="178"/>
      <c r="H27" s="178"/>
      <c r="I27" s="178"/>
      <c r="J27" s="178"/>
      <c r="K27" s="178"/>
      <c r="L27" s="178"/>
      <c r="M27" s="178"/>
      <c r="N27" s="178"/>
      <c r="O27" s="178"/>
    </row>
    <row r="28" spans="3:23" s="45" customFormat="1" ht="31.9" customHeight="1" x14ac:dyDescent="0.25">
      <c r="C28" s="206"/>
      <c r="D28" s="349" t="s">
        <v>777</v>
      </c>
      <c r="E28" s="350"/>
      <c r="F28" s="350"/>
      <c r="G28" s="350"/>
      <c r="H28" s="350"/>
      <c r="I28" s="350"/>
      <c r="J28" s="25" t="s">
        <v>30</v>
      </c>
      <c r="K28" s="340" t="s">
        <v>644</v>
      </c>
      <c r="L28" s="341"/>
      <c r="M28" s="342"/>
      <c r="N28" s="206"/>
      <c r="O28" s="207" t="str">
        <f>IF(J28="Moyen","Pensez à mettre en oeuvre d'autres procédures de contrôle pour obtenir l'assurance recherchée",)</f>
        <v>Pensez à mettre en oeuvre d'autres procédures de contrôle pour obtenir l'assurance recherchée</v>
      </c>
      <c r="P28" s="206"/>
    </row>
    <row r="29" spans="3:23" s="45" customFormat="1" x14ac:dyDescent="0.25">
      <c r="C29" s="206"/>
      <c r="D29" s="208"/>
      <c r="E29" s="208"/>
      <c r="F29" s="208"/>
      <c r="G29" s="208"/>
      <c r="H29" s="208"/>
      <c r="I29" s="208"/>
      <c r="J29" s="208"/>
      <c r="K29" s="343"/>
      <c r="L29" s="344"/>
      <c r="M29" s="345"/>
      <c r="N29" s="206"/>
      <c r="O29" s="188"/>
      <c r="P29" s="206"/>
    </row>
    <row r="30" spans="3:23" s="45" customFormat="1" ht="32.450000000000003" customHeight="1" x14ac:dyDescent="0.25">
      <c r="C30" s="206"/>
      <c r="D30" s="355" t="s">
        <v>776</v>
      </c>
      <c r="E30" s="356"/>
      <c r="F30" s="356"/>
      <c r="G30" s="356"/>
      <c r="H30" s="356"/>
      <c r="I30" s="356"/>
      <c r="J30" s="25" t="s">
        <v>645</v>
      </c>
      <c r="K30" s="346"/>
      <c r="L30" s="347"/>
      <c r="M30" s="348"/>
      <c r="N30" s="206"/>
      <c r="O30" s="196">
        <f>IF(J28="Aucun",IF(J13="Elevé",IF(J30="Moyen","Les procédures de contrôle envisagées semblent insuffisantes pour couvrir le risque évalué d'anomalies significatives",IF(J30="Aucun","Les procédures de contrôle envisagées semblent insuffisantes pour couvrir le risque évalué d'anomalies significatives",)),),)</f>
        <v>0</v>
      </c>
      <c r="P30" s="206"/>
    </row>
    <row r="31" spans="3:23" ht="7.15" customHeight="1" x14ac:dyDescent="0.25">
      <c r="L31" s="209"/>
      <c r="M31" s="209"/>
    </row>
    <row r="32" spans="3:23" ht="7.15" customHeight="1" x14ac:dyDescent="0.25">
      <c r="L32" s="209"/>
      <c r="M32" s="209"/>
    </row>
    <row r="33" spans="3:22" ht="15.75" x14ac:dyDescent="0.25">
      <c r="C33" s="180" t="s">
        <v>659</v>
      </c>
      <c r="D33" s="181" t="s">
        <v>660</v>
      </c>
      <c r="E33" s="181"/>
      <c r="F33" s="181"/>
      <c r="G33" s="181"/>
      <c r="H33" s="181"/>
      <c r="I33" s="181"/>
      <c r="J33" s="209"/>
      <c r="K33" s="209"/>
      <c r="L33" s="209"/>
      <c r="M33" s="209"/>
      <c r="N33" s="209"/>
      <c r="O33" s="209"/>
    </row>
    <row r="34" spans="3:22" ht="68.45" customHeight="1" x14ac:dyDescent="0.25">
      <c r="C34" s="180"/>
      <c r="D34" s="339" t="s">
        <v>661</v>
      </c>
      <c r="E34" s="339"/>
      <c r="F34" s="339"/>
      <c r="G34" s="339"/>
      <c r="H34" s="339"/>
      <c r="I34" s="339"/>
      <c r="J34" s="339"/>
      <c r="K34" s="339"/>
      <c r="L34" s="339"/>
      <c r="M34" s="339"/>
      <c r="N34" s="209"/>
      <c r="O34" s="209"/>
    </row>
    <row r="35" spans="3:22" ht="15.75" x14ac:dyDescent="0.25">
      <c r="C35" s="180"/>
      <c r="D35" s="181"/>
      <c r="E35" s="181"/>
      <c r="F35" s="181"/>
      <c r="G35" s="181"/>
      <c r="H35" s="181"/>
      <c r="I35" s="181"/>
      <c r="J35" s="209"/>
      <c r="K35" s="209"/>
      <c r="L35" s="209"/>
      <c r="M35" s="209"/>
      <c r="N35" s="209"/>
      <c r="O35" s="209"/>
    </row>
    <row r="36" spans="3:22" ht="15.75" x14ac:dyDescent="0.25">
      <c r="C36" s="180"/>
      <c r="D36" s="181" t="s">
        <v>662</v>
      </c>
      <c r="E36" s="181"/>
      <c r="F36" s="181"/>
      <c r="G36" s="181"/>
      <c r="H36" s="181"/>
      <c r="I36" s="181"/>
      <c r="J36" s="209"/>
      <c r="K36" s="209"/>
      <c r="L36" s="209"/>
      <c r="M36" s="209"/>
      <c r="N36" s="209"/>
      <c r="O36" s="209"/>
    </row>
    <row r="37" spans="3:22" ht="41.45" customHeight="1" x14ac:dyDescent="0.25">
      <c r="C37" s="180"/>
      <c r="D37" s="339" t="s">
        <v>778</v>
      </c>
      <c r="E37" s="339"/>
      <c r="F37" s="339"/>
      <c r="G37" s="339"/>
      <c r="H37" s="339"/>
      <c r="I37" s="339"/>
      <c r="J37" s="339"/>
      <c r="K37" s="339"/>
      <c r="L37" s="339"/>
      <c r="M37" s="339"/>
      <c r="N37" s="209"/>
      <c r="O37" s="209"/>
    </row>
    <row r="38" spans="3:22" ht="30" customHeight="1" x14ac:dyDescent="0.25">
      <c r="C38" s="180"/>
      <c r="D38" s="210" t="s">
        <v>663</v>
      </c>
      <c r="E38" s="211"/>
      <c r="F38" s="211"/>
      <c r="G38" s="211"/>
      <c r="H38" s="211"/>
      <c r="I38" s="211"/>
      <c r="J38" s="211"/>
      <c r="K38" s="211"/>
      <c r="L38" s="211"/>
      <c r="M38" s="211"/>
      <c r="N38" s="209"/>
      <c r="O38" s="357" t="s">
        <v>779</v>
      </c>
      <c r="P38" s="357"/>
      <c r="Q38" s="357"/>
      <c r="R38" s="357"/>
      <c r="S38" s="357"/>
      <c r="T38" s="357"/>
      <c r="U38" s="357"/>
      <c r="V38" s="357"/>
    </row>
    <row r="39" spans="3:22" ht="38.450000000000003" customHeight="1" x14ac:dyDescent="0.25">
      <c r="C39" s="180"/>
      <c r="D39" s="339" t="s">
        <v>664</v>
      </c>
      <c r="E39" s="339"/>
      <c r="F39" s="339"/>
      <c r="G39" s="339"/>
      <c r="H39" s="339"/>
      <c r="I39" s="339"/>
      <c r="J39" s="339"/>
      <c r="K39" s="339"/>
      <c r="L39" s="339"/>
      <c r="M39" s="339"/>
      <c r="N39" s="209"/>
      <c r="O39" s="209"/>
    </row>
    <row r="40" spans="3:22" ht="44.25" customHeight="1" x14ac:dyDescent="0.25">
      <c r="I40" s="212" t="s">
        <v>665</v>
      </c>
      <c r="J40" s="212" t="s">
        <v>666</v>
      </c>
      <c r="K40" s="315" t="s">
        <v>644</v>
      </c>
      <c r="L40" s="316"/>
      <c r="M40" s="317"/>
      <c r="O40" s="203" t="s">
        <v>667</v>
      </c>
    </row>
    <row r="41" spans="3:22" s="6" customFormat="1" ht="28.5" customHeight="1" x14ac:dyDescent="0.25">
      <c r="C41" s="213"/>
      <c r="E41" s="214" t="s">
        <v>668</v>
      </c>
      <c r="F41" s="215"/>
      <c r="G41" s="215"/>
      <c r="H41" s="216"/>
      <c r="I41" s="217">
        <f>+ROUND(J41*J9,-3)</f>
        <v>90000</v>
      </c>
      <c r="J41" s="26">
        <v>0.3</v>
      </c>
      <c r="K41" s="321"/>
      <c r="L41" s="322"/>
      <c r="M41" s="323"/>
      <c r="N41" s="193"/>
      <c r="O41" s="196">
        <f>IF(J41&gt;30%,"Ce choix est-il cohérent avec votre conclusion sur le degré de fiabilité attendu des Tests de substance ?",)</f>
        <v>0</v>
      </c>
    </row>
    <row r="42" spans="3:22" x14ac:dyDescent="0.25">
      <c r="J42" s="218"/>
    </row>
  </sheetData>
  <mergeCells count="28">
    <mergeCell ref="P8:U8"/>
    <mergeCell ref="P9:U10"/>
    <mergeCell ref="D34:M34"/>
    <mergeCell ref="D37:M37"/>
    <mergeCell ref="K40:M41"/>
    <mergeCell ref="D39:M39"/>
    <mergeCell ref="K28:M30"/>
    <mergeCell ref="D28:I28"/>
    <mergeCell ref="D17:H17"/>
    <mergeCell ref="D18:H18"/>
    <mergeCell ref="D23:H23"/>
    <mergeCell ref="D30:I30"/>
    <mergeCell ref="D20:G20"/>
    <mergeCell ref="O38:V38"/>
    <mergeCell ref="J8:K8"/>
    <mergeCell ref="J9:K9"/>
    <mergeCell ref="C1:G1"/>
    <mergeCell ref="L1:M1"/>
    <mergeCell ref="C2:D2"/>
    <mergeCell ref="L2:M2"/>
    <mergeCell ref="A4:M4"/>
    <mergeCell ref="J10:K10"/>
    <mergeCell ref="K13:M18"/>
    <mergeCell ref="K20:M26"/>
    <mergeCell ref="D13:H13"/>
    <mergeCell ref="D14:H14"/>
    <mergeCell ref="D15:H15"/>
    <mergeCell ref="D16:H16"/>
  </mergeCells>
  <conditionalFormatting sqref="O20:U21">
    <cfRule type="containsText" dxfId="13" priority="14" operator="containsText" text="Seul un degré de fiabilité élevé permet d'obtenir suffisamment d'assurance des Procédures Analytiques de Substance">
      <formula>NOT(ISERROR(SEARCH("Seul un degré de fiabilité élevé permet d'obtenir suffisamment d'assurance des Procédures Analytiques de Substance",O20)))</formula>
    </cfRule>
  </conditionalFormatting>
  <conditionalFormatting sqref="O41">
    <cfRule type="containsText" dxfId="12" priority="13" operator="containsText" text="Seul un risque faible permet de mettre en œuvre des Procédures Analytiques de Substance">
      <formula>NOT(ISERROR(SEARCH("Seul un risque faible permet de mettre en œuvre des Procédures Analytiques de Substance",O41)))</formula>
    </cfRule>
  </conditionalFormatting>
  <conditionalFormatting sqref="J28">
    <cfRule type="containsText" dxfId="11" priority="10" operator="containsText" text="Elevé">
      <formula>NOT(ISERROR(SEARCH("Elevé",J28)))</formula>
    </cfRule>
    <cfRule type="containsText" dxfId="10" priority="11" operator="containsText" text="Moyen">
      <formula>NOT(ISERROR(SEARCH("Moyen",J28)))</formula>
    </cfRule>
    <cfRule type="containsText" dxfId="9" priority="12" operator="containsText" text="Aucun">
      <formula>NOT(ISERROR(SEARCH("Aucun",J28)))</formula>
    </cfRule>
  </conditionalFormatting>
  <conditionalFormatting sqref="O30">
    <cfRule type="containsText" dxfId="8" priority="9" operator="containsText" text="Seul un degré de fiabilité élevé permet d'obtenir suffisamment d'assurance des Procédures Analytiques de Substance">
      <formula>NOT(ISERROR(SEARCH("Seul un degré de fiabilité élevé permet d'obtenir suffisamment d'assurance des Procédures Analytiques de Substance",O30)))</formula>
    </cfRule>
  </conditionalFormatting>
  <conditionalFormatting sqref="J30">
    <cfRule type="containsText" dxfId="7" priority="6" operator="containsText" text="Elevé">
      <formula>NOT(ISERROR(SEARCH("Elevé",J30)))</formula>
    </cfRule>
    <cfRule type="containsText" dxfId="6" priority="7" operator="containsText" text="Moyen">
      <formula>NOT(ISERROR(SEARCH("Moyen",J30)))</formula>
    </cfRule>
    <cfRule type="containsText" dxfId="5" priority="8" operator="containsText" text="Aucun">
      <formula>NOT(ISERROR(SEARCH("Aucun",J30)))</formula>
    </cfRule>
  </conditionalFormatting>
  <conditionalFormatting sqref="O28">
    <cfRule type="containsText" dxfId="4" priority="5" operator="containsText" text="Seul un degré de fiabilité élevé permet d'obtenir suffisamment d'assurance des Procédures Analytiques de Substance">
      <formula>NOT(ISERROR(SEARCH("Seul un degré de fiabilité élevé permet d'obtenir suffisamment d'assurance des Procédures Analytiques de Substance",O28)))</formula>
    </cfRule>
  </conditionalFormatting>
  <conditionalFormatting sqref="J13">
    <cfRule type="containsText" dxfId="3" priority="3" operator="containsText" text="Faible">
      <formula>NOT(ISERROR(SEARCH("Faible",J13)))</formula>
    </cfRule>
    <cfRule type="containsText" dxfId="2" priority="4" operator="containsText" text="Elevé">
      <formula>NOT(ISERROR(SEARCH("Elevé",J13)))</formula>
    </cfRule>
  </conditionalFormatting>
  <conditionalFormatting sqref="J20">
    <cfRule type="containsText" dxfId="1" priority="1" operator="containsText" text="Faible">
      <formula>NOT(ISERROR(SEARCH("Faible",J20)))</formula>
    </cfRule>
    <cfRule type="containsText" dxfId="0" priority="2" operator="containsText" text="Elevé">
      <formula>NOT(ISERROR(SEARCH("Elevé",J20)))</formula>
    </cfRule>
  </conditionalFormatting>
  <dataValidations count="5">
    <dataValidation type="list" allowBlank="1" showInputMessage="1" showErrorMessage="1" sqref="J28" xr:uid="{F216CC2E-9B92-4D96-9926-7956802E025C}">
      <formula1>"Votre choix ?,Moyen,Elevé"</formula1>
    </dataValidation>
    <dataValidation type="list" allowBlank="1" showInputMessage="1" showErrorMessage="1" sqref="I19" xr:uid="{32BA7BB2-900D-4760-9D94-9A97A4F0B46D}">
      <formula1>#REF!</formula1>
    </dataValidation>
    <dataValidation type="list" allowBlank="1" showInputMessage="1" showErrorMessage="1" sqref="J20 J13" xr:uid="{98587F79-F32E-4A8B-9776-28201239D419}">
      <formula1>"Votre choix ?,Faible,Elevé"</formula1>
    </dataValidation>
    <dataValidation type="list" allowBlank="1" showInputMessage="1" showErrorMessage="1" sqref="J30" xr:uid="{4FBA2274-25F0-4201-A42E-B613AE1B5CFD}">
      <formula1>"Votre choix ?,Moyen,Elevé,Aucun"</formula1>
    </dataValidation>
    <dataValidation type="list" allowBlank="1" showInputMessage="1" showErrorMessage="1" sqref="I14:I18 I22:I26" xr:uid="{28A1F4C8-6AB2-4550-B8D1-FA90B38B402D}">
      <formula1>"Votre choix ?,Faible,Neutre,Élevé"</formula1>
    </dataValidation>
  </dataValidations>
  <hyperlinks>
    <hyperlink ref="P4" location="Méthodologie!A24" display="Vers Méthodologie" xr:uid="{4B6BDB22-9D8B-414B-A362-281B0ACFB6DE}"/>
    <hyperlink ref="D38" location="'Méthodologie du GAO'!A1" display="Meer informatie hierover vindt u in het tabblad “GAO methodology”" xr:uid="{F3A27E64-F1EF-4E76-9448-FA760BC93761}"/>
    <hyperlink ref="P9" r:id="rId1" xr:uid="{78371C9C-5EFC-4A62-9693-C6F376542142}"/>
  </hyperlinks>
  <printOptions horizontalCentered="1"/>
  <pageMargins left="0.19685039370078741" right="0.19685039370078741" top="0.39370078740157483" bottom="0.39370078740157483" header="0.19685039370078741" footer="0.19685039370078741"/>
  <pageSetup paperSize="9" scale="85" fitToHeight="0" orientation="landscape" horizontalDpi="300" verticalDpi="300" r:id="rId2"/>
  <headerFooter>
    <oddFooter>&amp;L&amp;F - &amp;A&amp;C&amp;P/&amp;N&amp;R&amp;D</oddFooter>
  </headerFooter>
  <rowBreaks count="1" manualBreakCount="1">
    <brk id="31" max="16383" man="1"/>
  </rowBreaks>
  <ignoredErrors>
    <ignoredError sqref="J9:K10" unlockedFormula="1"/>
  </ignoredErrors>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9F43F-5844-4370-A5FA-5ADDC5DBE998}">
  <sheetPr codeName="Sheet8">
    <tabColor rgb="FF00B050"/>
  </sheetPr>
  <dimension ref="A1:Y32"/>
  <sheetViews>
    <sheetView showGridLines="0" zoomScale="80" zoomScaleNormal="80" workbookViewId="0">
      <selection activeCell="N19" sqref="N19"/>
    </sheetView>
  </sheetViews>
  <sheetFormatPr baseColWidth="10" defaultColWidth="9.140625" defaultRowHeight="15" x14ac:dyDescent="0.25"/>
  <cols>
    <col min="1" max="1" width="9.140625" style="220"/>
    <col min="2" max="2" width="17" style="220" customWidth="1"/>
    <col min="3" max="3" width="16.7109375" style="220" customWidth="1"/>
    <col min="4" max="4" width="17.42578125" style="220" customWidth="1"/>
    <col min="5" max="5" width="12.85546875" style="220" customWidth="1"/>
    <col min="6" max="6" width="22" style="220" customWidth="1"/>
    <col min="7" max="7" width="10.7109375" style="220" customWidth="1"/>
    <col min="8" max="9" width="14.7109375" style="220" customWidth="1"/>
    <col min="10" max="10" width="12.7109375" style="220" customWidth="1"/>
    <col min="11" max="11" width="9.140625" style="220"/>
    <col min="12" max="12" width="19.85546875" style="220" bestFit="1" customWidth="1"/>
    <col min="13" max="16384" width="9.140625" style="220"/>
  </cols>
  <sheetData>
    <row r="1" spans="1:22" ht="28.5" x14ac:dyDescent="0.45">
      <c r="A1" s="8" t="s">
        <v>669</v>
      </c>
      <c r="B1" s="8"/>
      <c r="C1" s="8"/>
      <c r="D1" s="8"/>
      <c r="E1" s="8"/>
      <c r="F1" s="8"/>
      <c r="G1" s="8"/>
      <c r="H1" s="8"/>
      <c r="I1" s="8"/>
      <c r="J1" s="219"/>
      <c r="K1" s="219"/>
      <c r="L1" s="219"/>
      <c r="M1" s="219"/>
      <c r="N1" s="219"/>
      <c r="O1" s="219"/>
      <c r="P1" s="219"/>
      <c r="Q1" s="219"/>
      <c r="R1" s="219"/>
      <c r="S1" s="219"/>
      <c r="T1" s="219"/>
      <c r="U1" s="219"/>
      <c r="V1" s="219"/>
    </row>
    <row r="2" spans="1:22" ht="20.25" x14ac:dyDescent="0.25">
      <c r="A2" s="221"/>
      <c r="B2" s="221"/>
      <c r="C2" s="221"/>
      <c r="D2" s="221"/>
      <c r="E2" s="221"/>
      <c r="F2" s="221"/>
      <c r="G2" s="221"/>
      <c r="H2" s="221"/>
      <c r="I2" s="221"/>
      <c r="J2" s="219"/>
      <c r="K2" s="219"/>
      <c r="L2" s="222"/>
      <c r="M2" s="222"/>
      <c r="N2" s="222"/>
      <c r="O2" s="222"/>
      <c r="P2" s="222"/>
      <c r="Q2" s="222"/>
      <c r="R2" s="222"/>
      <c r="S2" s="222"/>
      <c r="T2" s="222"/>
      <c r="U2" s="219"/>
      <c r="V2" s="219"/>
    </row>
    <row r="3" spans="1:22" ht="18.75" x14ac:dyDescent="0.3">
      <c r="A3" s="223" t="s">
        <v>670</v>
      </c>
      <c r="B3" s="224"/>
      <c r="C3" s="224"/>
      <c r="D3" s="224"/>
      <c r="E3" s="224"/>
      <c r="F3" s="224"/>
      <c r="G3" s="224"/>
      <c r="H3" s="224"/>
      <c r="I3" s="224"/>
      <c r="J3" s="224"/>
      <c r="K3" s="224"/>
      <c r="L3" s="222"/>
      <c r="M3" s="222"/>
      <c r="N3" s="222"/>
      <c r="O3" s="222"/>
      <c r="P3" s="222"/>
      <c r="Q3" s="222"/>
      <c r="R3" s="222"/>
      <c r="S3" s="222"/>
      <c r="T3" s="222"/>
      <c r="U3" s="224"/>
      <c r="V3" s="224"/>
    </row>
    <row r="4" spans="1:22" ht="6" customHeight="1" x14ac:dyDescent="0.25">
      <c r="A4" s="224"/>
      <c r="B4" s="225"/>
      <c r="C4" s="224"/>
      <c r="D4" s="224"/>
      <c r="E4" s="224"/>
      <c r="F4" s="224"/>
      <c r="G4" s="224"/>
      <c r="H4" s="224"/>
      <c r="I4" s="224"/>
      <c r="J4" s="224"/>
      <c r="K4" s="224"/>
      <c r="L4" s="222"/>
      <c r="M4" s="222"/>
      <c r="N4" s="222"/>
      <c r="O4" s="222"/>
      <c r="P4" s="222"/>
      <c r="Q4" s="222"/>
      <c r="R4" s="222"/>
      <c r="S4" s="222"/>
      <c r="T4" s="222"/>
      <c r="U4" s="224"/>
      <c r="V4" s="224"/>
    </row>
    <row r="5" spans="1:22" ht="30" x14ac:dyDescent="0.25">
      <c r="B5" s="226" t="s">
        <v>671</v>
      </c>
      <c r="C5" s="227" t="s">
        <v>190</v>
      </c>
      <c r="E5" s="224"/>
      <c r="F5" s="224"/>
      <c r="G5" s="224"/>
      <c r="H5" s="224"/>
      <c r="I5" s="224"/>
      <c r="J5" s="224"/>
      <c r="K5" s="224"/>
      <c r="L5" s="222"/>
      <c r="M5" s="222"/>
      <c r="N5" s="222"/>
      <c r="O5" s="222"/>
      <c r="P5" s="222"/>
      <c r="Q5" s="222"/>
      <c r="R5" s="222"/>
      <c r="S5" s="222"/>
      <c r="T5" s="222"/>
      <c r="U5" s="224"/>
      <c r="V5" s="224"/>
    </row>
    <row r="6" spans="1:22" x14ac:dyDescent="0.25">
      <c r="B6" s="228" t="s">
        <v>672</v>
      </c>
      <c r="C6" s="229">
        <v>4</v>
      </c>
      <c r="D6" s="230" t="s">
        <v>673</v>
      </c>
      <c r="F6" s="224"/>
      <c r="G6" s="224"/>
      <c r="H6" s="224"/>
      <c r="I6" s="224"/>
      <c r="J6" s="224"/>
      <c r="K6" s="224"/>
      <c r="L6" s="224"/>
      <c r="M6" s="224"/>
      <c r="N6" s="224"/>
      <c r="O6" s="224"/>
      <c r="P6" s="224"/>
      <c r="Q6" s="224"/>
      <c r="R6" s="224"/>
      <c r="S6" s="224"/>
      <c r="T6" s="224"/>
      <c r="U6" s="224"/>
      <c r="V6" s="224"/>
    </row>
    <row r="7" spans="1:22" x14ac:dyDescent="0.25">
      <c r="B7" s="228" t="s">
        <v>674</v>
      </c>
      <c r="C7" s="229">
        <v>3</v>
      </c>
      <c r="D7" s="230" t="s">
        <v>675</v>
      </c>
      <c r="F7" s="224"/>
      <c r="G7" s="224"/>
      <c r="H7" s="224"/>
      <c r="I7" s="224"/>
      <c r="J7" s="224"/>
      <c r="K7" s="224"/>
      <c r="L7" s="224"/>
      <c r="M7" s="224"/>
      <c r="N7" s="224"/>
      <c r="O7" s="224"/>
      <c r="P7" s="224"/>
      <c r="Q7" s="224"/>
      <c r="R7" s="224"/>
      <c r="S7" s="224"/>
      <c r="T7" s="224"/>
      <c r="U7" s="224"/>
      <c r="V7" s="224"/>
    </row>
    <row r="8" spans="1:22" x14ac:dyDescent="0.25">
      <c r="B8" s="228" t="s">
        <v>676</v>
      </c>
      <c r="C8" s="229">
        <v>2</v>
      </c>
      <c r="E8" s="224"/>
      <c r="F8" s="224"/>
      <c r="G8" s="231" t="s">
        <v>677</v>
      </c>
      <c r="H8" s="224"/>
      <c r="I8" s="224"/>
      <c r="J8" s="224"/>
      <c r="K8" s="224"/>
      <c r="L8" s="224"/>
      <c r="M8" s="224"/>
      <c r="N8" s="224"/>
      <c r="O8" s="224"/>
      <c r="P8" s="224"/>
      <c r="Q8" s="224"/>
      <c r="R8" s="224"/>
      <c r="S8" s="224"/>
      <c r="T8" s="224"/>
      <c r="U8" s="224"/>
      <c r="V8" s="224"/>
    </row>
    <row r="9" spans="1:22" x14ac:dyDescent="0.25">
      <c r="B9" s="228" t="s">
        <v>33</v>
      </c>
      <c r="C9" s="229">
        <v>1</v>
      </c>
      <c r="E9" s="224"/>
      <c r="F9" s="224"/>
      <c r="G9" s="360" t="s">
        <v>678</v>
      </c>
      <c r="H9" s="360"/>
      <c r="I9" s="360"/>
      <c r="J9" s="360"/>
      <c r="K9" s="224"/>
      <c r="L9" s="224"/>
      <c r="M9" s="224"/>
      <c r="N9" s="224"/>
      <c r="O9" s="224"/>
      <c r="P9" s="224"/>
      <c r="Q9" s="224"/>
      <c r="R9" s="224"/>
      <c r="S9" s="224"/>
      <c r="T9" s="224"/>
      <c r="U9" s="224"/>
      <c r="V9" s="224"/>
    </row>
    <row r="10" spans="1:22" x14ac:dyDescent="0.25">
      <c r="B10" s="228" t="s">
        <v>679</v>
      </c>
      <c r="C10" s="229">
        <v>0</v>
      </c>
      <c r="E10" s="224"/>
      <c r="F10" s="224"/>
      <c r="G10" s="360"/>
      <c r="H10" s="360"/>
      <c r="I10" s="360"/>
      <c r="J10" s="360"/>
      <c r="K10" s="224"/>
      <c r="L10" s="224"/>
      <c r="M10" s="224"/>
      <c r="N10" s="224"/>
      <c r="O10" s="224"/>
      <c r="P10" s="224"/>
      <c r="Q10" s="224"/>
      <c r="R10" s="224"/>
      <c r="S10" s="224"/>
      <c r="T10" s="224"/>
      <c r="U10" s="224"/>
      <c r="V10" s="224"/>
    </row>
    <row r="11" spans="1:22" x14ac:dyDescent="0.25">
      <c r="A11" s="224"/>
      <c r="B11" s="225"/>
      <c r="C11" s="224"/>
      <c r="D11" s="224"/>
      <c r="E11" s="224"/>
      <c r="F11" s="224"/>
      <c r="G11" s="224"/>
      <c r="H11" s="224"/>
      <c r="I11" s="224"/>
      <c r="J11" s="224"/>
      <c r="K11" s="224"/>
      <c r="L11" s="224"/>
      <c r="M11" s="224"/>
      <c r="N11" s="224"/>
      <c r="O11" s="224"/>
      <c r="P11" s="224"/>
      <c r="Q11" s="224"/>
      <c r="R11" s="224"/>
      <c r="S11" s="224"/>
      <c r="T11" s="224"/>
      <c r="U11" s="224"/>
      <c r="V11" s="224"/>
    </row>
    <row r="12" spans="1:22" ht="18.75" x14ac:dyDescent="0.3">
      <c r="A12" s="223" t="s">
        <v>680</v>
      </c>
      <c r="B12" s="224"/>
      <c r="C12" s="224"/>
      <c r="D12" s="224"/>
      <c r="E12" s="224"/>
      <c r="F12" s="224"/>
      <c r="G12" s="224"/>
      <c r="H12" s="224"/>
      <c r="I12" s="224"/>
      <c r="J12" s="224"/>
      <c r="K12" s="224"/>
      <c r="L12" s="224"/>
      <c r="M12" s="224"/>
      <c r="N12" s="224"/>
      <c r="O12" s="224"/>
      <c r="P12" s="224"/>
      <c r="Q12" s="224"/>
      <c r="R12" s="224"/>
      <c r="S12" s="224"/>
      <c r="T12" s="224"/>
      <c r="U12" s="224"/>
      <c r="V12" s="224"/>
    </row>
    <row r="13" spans="1:22" x14ac:dyDescent="0.25">
      <c r="A13" s="230" t="s">
        <v>681</v>
      </c>
      <c r="B13" s="224"/>
      <c r="C13" s="224"/>
      <c r="D13" s="224"/>
      <c r="E13" s="224"/>
      <c r="F13" s="224"/>
      <c r="G13" s="224"/>
      <c r="H13" s="224"/>
      <c r="I13" s="224"/>
      <c r="J13" s="224"/>
      <c r="K13" s="224"/>
      <c r="L13" s="224"/>
      <c r="M13" s="224"/>
      <c r="N13" s="224"/>
      <c r="O13" s="224"/>
      <c r="P13" s="224"/>
      <c r="Q13" s="224"/>
      <c r="R13" s="224"/>
      <c r="S13" s="224"/>
      <c r="T13" s="224"/>
      <c r="U13" s="224"/>
      <c r="V13" s="224"/>
    </row>
    <row r="14" spans="1:22" ht="16.5" x14ac:dyDescent="0.3">
      <c r="A14" s="232" t="s">
        <v>682</v>
      </c>
      <c r="B14" s="224"/>
      <c r="C14" s="224"/>
      <c r="D14" s="224"/>
      <c r="E14" s="224"/>
      <c r="F14" s="224"/>
      <c r="G14" s="231" t="s">
        <v>677</v>
      </c>
      <c r="H14" s="224"/>
      <c r="I14" s="224"/>
      <c r="J14" s="224"/>
      <c r="K14" s="224"/>
      <c r="L14" s="224"/>
      <c r="M14" s="224"/>
      <c r="N14" s="224"/>
      <c r="O14" s="224"/>
      <c r="P14" s="224"/>
      <c r="Q14" s="224"/>
      <c r="R14" s="224"/>
      <c r="S14" s="224"/>
      <c r="T14" s="224"/>
      <c r="U14" s="224"/>
      <c r="V14" s="224"/>
    </row>
    <row r="15" spans="1:22" x14ac:dyDescent="0.25">
      <c r="A15" s="232" t="s">
        <v>683</v>
      </c>
      <c r="B15" s="224"/>
      <c r="C15" s="224"/>
      <c r="D15" s="224"/>
      <c r="E15" s="224"/>
      <c r="F15" s="224"/>
      <c r="G15" s="361" t="s">
        <v>684</v>
      </c>
      <c r="H15" s="361"/>
      <c r="I15" s="361"/>
      <c r="J15" s="361"/>
      <c r="K15" s="224"/>
      <c r="L15" s="224"/>
      <c r="M15" s="224"/>
      <c r="N15" s="224"/>
      <c r="O15" s="224"/>
      <c r="P15" s="224"/>
      <c r="Q15" s="224"/>
      <c r="R15" s="224"/>
      <c r="S15" s="224"/>
      <c r="T15" s="224"/>
      <c r="U15" s="224"/>
      <c r="V15" s="224"/>
    </row>
    <row r="16" spans="1:22" ht="6" customHeight="1" x14ac:dyDescent="0.25">
      <c r="A16" s="224"/>
      <c r="B16" s="225"/>
      <c r="C16" s="224"/>
      <c r="D16" s="224"/>
      <c r="E16" s="224"/>
      <c r="F16" s="224"/>
      <c r="G16" s="361"/>
      <c r="H16" s="361"/>
      <c r="I16" s="361"/>
      <c r="J16" s="361"/>
      <c r="K16" s="224"/>
      <c r="L16" s="224"/>
      <c r="M16" s="224"/>
      <c r="N16" s="224"/>
      <c r="O16" s="224"/>
      <c r="P16" s="224"/>
      <c r="Q16" s="224"/>
      <c r="R16" s="224"/>
      <c r="S16" s="224"/>
      <c r="T16" s="224"/>
      <c r="U16" s="224"/>
      <c r="V16" s="224"/>
    </row>
    <row r="17" spans="1:25" x14ac:dyDescent="0.25">
      <c r="A17" s="230" t="s">
        <v>685</v>
      </c>
      <c r="B17" s="224"/>
      <c r="C17" s="224"/>
      <c r="D17" s="224"/>
      <c r="E17" s="224"/>
      <c r="F17" s="224"/>
      <c r="G17" s="361"/>
      <c r="H17" s="361"/>
      <c r="I17" s="361"/>
      <c r="J17" s="361"/>
      <c r="K17" s="224"/>
      <c r="L17" s="224"/>
      <c r="M17" s="224"/>
      <c r="N17" s="224"/>
      <c r="O17" s="224"/>
      <c r="P17" s="224"/>
      <c r="Q17" s="224"/>
      <c r="R17" s="224"/>
      <c r="S17" s="224"/>
      <c r="T17" s="224"/>
      <c r="U17" s="224"/>
      <c r="V17" s="224"/>
    </row>
    <row r="18" spans="1:25" x14ac:dyDescent="0.25">
      <c r="A18" s="230"/>
      <c r="B18" s="224"/>
      <c r="C18" s="224"/>
      <c r="D18" s="224"/>
      <c r="E18" s="224"/>
      <c r="F18" s="224"/>
      <c r="G18" s="224"/>
      <c r="H18" s="224"/>
      <c r="I18" s="224"/>
      <c r="J18" s="224"/>
      <c r="K18" s="224"/>
      <c r="L18" s="224"/>
      <c r="M18" s="224"/>
      <c r="N18" s="224"/>
      <c r="O18" s="224"/>
      <c r="P18" s="224"/>
      <c r="Q18" s="224"/>
      <c r="R18" s="224"/>
      <c r="S18" s="224"/>
      <c r="T18" s="224"/>
      <c r="U18" s="224"/>
      <c r="V18" s="224"/>
    </row>
    <row r="19" spans="1:25" x14ac:dyDescent="0.25">
      <c r="A19" s="224"/>
      <c r="B19" s="224"/>
      <c r="C19" s="224"/>
      <c r="D19" s="224"/>
      <c r="E19" s="224"/>
      <c r="F19" s="224"/>
      <c r="G19" s="224"/>
      <c r="H19" s="224"/>
      <c r="I19" s="224"/>
      <c r="J19" s="224"/>
      <c r="K19" s="224"/>
      <c r="L19" s="224"/>
      <c r="M19" s="224"/>
      <c r="N19" s="224"/>
      <c r="O19" s="224"/>
      <c r="P19" s="224"/>
      <c r="Q19" s="224"/>
      <c r="R19" s="224"/>
      <c r="S19" s="224"/>
      <c r="T19" s="224"/>
      <c r="U19" s="224"/>
      <c r="V19" s="224"/>
    </row>
    <row r="20" spans="1:25" ht="18.75" x14ac:dyDescent="0.3">
      <c r="A20" s="223" t="s">
        <v>686</v>
      </c>
      <c r="B20" s="224"/>
      <c r="C20" s="224"/>
      <c r="D20" s="224"/>
      <c r="E20" s="224"/>
      <c r="F20" s="224"/>
      <c r="G20" s="224"/>
      <c r="H20" s="224"/>
      <c r="I20" s="224"/>
      <c r="J20" s="224"/>
      <c r="K20" s="224"/>
      <c r="L20" s="224"/>
      <c r="M20" s="224"/>
      <c r="N20" s="224"/>
      <c r="O20" s="224"/>
      <c r="P20" s="224"/>
      <c r="Q20" s="224"/>
      <c r="R20" s="224"/>
      <c r="S20" s="224"/>
      <c r="T20" s="224"/>
      <c r="U20" s="224"/>
      <c r="V20" s="224"/>
    </row>
    <row r="21" spans="1:25" x14ac:dyDescent="0.25">
      <c r="A21" s="230" t="s">
        <v>687</v>
      </c>
      <c r="B21" s="224"/>
      <c r="C21" s="224"/>
      <c r="D21" s="224"/>
      <c r="E21" s="224"/>
      <c r="F21" s="224"/>
      <c r="G21" s="224"/>
      <c r="H21" s="224"/>
      <c r="I21" s="224"/>
      <c r="J21" s="224"/>
      <c r="K21" s="224"/>
      <c r="L21" s="224"/>
      <c r="M21" s="224"/>
      <c r="N21" s="224"/>
      <c r="O21" s="224"/>
      <c r="P21" s="224"/>
      <c r="Q21" s="224"/>
      <c r="R21" s="224"/>
      <c r="S21" s="224"/>
      <c r="T21" s="224"/>
      <c r="U21" s="224"/>
      <c r="V21" s="224"/>
    </row>
    <row r="22" spans="1:25" x14ac:dyDescent="0.25">
      <c r="A22" s="230"/>
      <c r="B22" s="224"/>
      <c r="C22" s="224"/>
      <c r="D22" s="224"/>
      <c r="E22" s="224"/>
      <c r="F22" s="224"/>
      <c r="G22" s="224"/>
      <c r="H22" s="224"/>
      <c r="I22" s="224"/>
      <c r="J22" s="224"/>
      <c r="K22" s="224"/>
      <c r="L22" s="224"/>
      <c r="M22" s="224"/>
      <c r="N22" s="224"/>
      <c r="O22" s="224"/>
      <c r="P22" s="224"/>
      <c r="Q22" s="224"/>
      <c r="R22" s="224"/>
      <c r="S22" s="224"/>
      <c r="T22" s="224"/>
      <c r="U22" s="224"/>
      <c r="V22" s="224"/>
    </row>
    <row r="23" spans="1:25" x14ac:dyDescent="0.25">
      <c r="A23" s="224"/>
      <c r="B23" s="224"/>
      <c r="C23" s="224"/>
      <c r="D23" s="224"/>
      <c r="E23" s="224"/>
      <c r="F23" s="224"/>
      <c r="G23" s="224"/>
      <c r="K23" s="224"/>
      <c r="L23" s="224"/>
      <c r="M23" s="224"/>
      <c r="N23" s="224"/>
      <c r="O23" s="224"/>
      <c r="P23" s="224"/>
      <c r="Q23" s="224"/>
      <c r="R23" s="224"/>
      <c r="S23" s="224"/>
      <c r="T23" s="224"/>
      <c r="U23" s="224"/>
      <c r="V23" s="224"/>
    </row>
    <row r="24" spans="1:25" s="233" customFormat="1" ht="46.9" customHeight="1" x14ac:dyDescent="0.25">
      <c r="B24" s="234" t="s">
        <v>190</v>
      </c>
      <c r="C24" s="234" t="s">
        <v>688</v>
      </c>
      <c r="D24" s="234" t="s">
        <v>689</v>
      </c>
      <c r="E24" s="234" t="s">
        <v>27</v>
      </c>
      <c r="F24" s="235"/>
      <c r="G24" s="235"/>
      <c r="K24" s="235"/>
      <c r="L24" s="235"/>
      <c r="M24" s="235"/>
      <c r="N24" s="235"/>
      <c r="O24" s="235"/>
      <c r="P24" s="235"/>
      <c r="Q24" s="235"/>
      <c r="R24" s="235"/>
      <c r="S24" s="235"/>
      <c r="T24" s="235"/>
      <c r="U24" s="235"/>
      <c r="V24" s="235"/>
      <c r="W24" s="235"/>
      <c r="X24" s="235"/>
      <c r="Y24" s="235"/>
    </row>
    <row r="25" spans="1:25" x14ac:dyDescent="0.25">
      <c r="B25" s="236">
        <v>0</v>
      </c>
      <c r="C25" s="236" t="s">
        <v>28</v>
      </c>
      <c r="D25" s="237">
        <v>0.95</v>
      </c>
      <c r="E25" s="238">
        <v>3</v>
      </c>
      <c r="F25" s="224"/>
      <c r="G25" s="224"/>
      <c r="H25" s="233"/>
      <c r="I25" s="233"/>
      <c r="J25" s="233"/>
      <c r="K25" s="235"/>
      <c r="L25" s="224"/>
      <c r="M25" s="224"/>
      <c r="N25" s="224"/>
      <c r="O25" s="224"/>
      <c r="P25" s="224"/>
      <c r="Q25" s="224"/>
      <c r="R25" s="224"/>
      <c r="S25" s="224"/>
      <c r="T25" s="224"/>
      <c r="U25" s="224"/>
      <c r="V25" s="224"/>
      <c r="W25" s="224"/>
      <c r="X25" s="224"/>
      <c r="Y25" s="224"/>
    </row>
    <row r="26" spans="1:25" ht="15.75" x14ac:dyDescent="0.25">
      <c r="B26" s="239">
        <v>1</v>
      </c>
      <c r="C26" s="365" t="s">
        <v>30</v>
      </c>
      <c r="D26" s="240">
        <v>0.9</v>
      </c>
      <c r="E26" s="239">
        <v>2.2999999999999998</v>
      </c>
      <c r="F26" s="224"/>
      <c r="G26" s="224"/>
      <c r="H26" s="241" t="s">
        <v>690</v>
      </c>
      <c r="I26" s="224"/>
      <c r="J26" s="224"/>
      <c r="K26" s="224"/>
      <c r="L26" s="224"/>
      <c r="M26" s="224"/>
      <c r="N26" s="224"/>
      <c r="O26" s="224"/>
      <c r="P26" s="224"/>
      <c r="Q26" s="224"/>
      <c r="R26" s="224"/>
      <c r="S26" s="224"/>
      <c r="T26" s="224"/>
      <c r="U26" s="224"/>
      <c r="V26" s="224"/>
      <c r="W26" s="224"/>
      <c r="X26" s="224"/>
      <c r="Y26" s="224"/>
    </row>
    <row r="27" spans="1:25" ht="30" x14ac:dyDescent="0.25">
      <c r="B27" s="242">
        <v>2</v>
      </c>
      <c r="C27" s="366"/>
      <c r="D27" s="243">
        <v>0.8</v>
      </c>
      <c r="E27" s="242">
        <v>1.6</v>
      </c>
      <c r="F27" s="224"/>
      <c r="G27" s="224"/>
      <c r="H27" s="234" t="s">
        <v>190</v>
      </c>
      <c r="I27" s="234" t="s">
        <v>26</v>
      </c>
      <c r="J27" s="234" t="s">
        <v>27</v>
      </c>
      <c r="K27" s="224"/>
      <c r="L27" s="224"/>
      <c r="M27" s="224"/>
      <c r="N27" s="224"/>
      <c r="O27" s="224"/>
      <c r="P27" s="224"/>
      <c r="Q27" s="224"/>
      <c r="R27" s="224"/>
      <c r="S27" s="224"/>
      <c r="T27" s="224"/>
      <c r="U27" s="224"/>
      <c r="V27" s="224"/>
      <c r="W27" s="224"/>
      <c r="X27" s="224"/>
      <c r="Y27" s="224"/>
    </row>
    <row r="28" spans="1:25" x14ac:dyDescent="0.25">
      <c r="B28" s="244">
        <v>3</v>
      </c>
      <c r="C28" s="367" t="s">
        <v>33</v>
      </c>
      <c r="D28" s="245">
        <v>0.75</v>
      </c>
      <c r="E28" s="244">
        <v>1.4</v>
      </c>
      <c r="F28" s="224"/>
      <c r="G28" s="224"/>
      <c r="H28" s="370">
        <v>5</v>
      </c>
      <c r="I28" s="371">
        <f>IFERROR(VLOOKUP(H28,B25:E30,3,FALSE),)</f>
        <v>0.5</v>
      </c>
      <c r="J28" s="362">
        <f>IFERROR(VLOOKUP(H28,B25:E30,4,FALSE),)</f>
        <v>0.7</v>
      </c>
      <c r="K28" s="224"/>
      <c r="L28" s="224"/>
      <c r="M28" s="224"/>
      <c r="N28" s="224"/>
      <c r="O28" s="224"/>
      <c r="P28" s="224"/>
      <c r="Q28" s="224"/>
      <c r="R28" s="224"/>
      <c r="S28" s="224"/>
      <c r="T28" s="224"/>
      <c r="U28" s="224"/>
      <c r="V28" s="224"/>
      <c r="W28" s="224"/>
      <c r="X28" s="224"/>
      <c r="Y28" s="224"/>
    </row>
    <row r="29" spans="1:25" x14ac:dyDescent="0.25">
      <c r="B29" s="246">
        <v>4</v>
      </c>
      <c r="C29" s="368"/>
      <c r="D29" s="247">
        <v>0.65</v>
      </c>
      <c r="E29" s="246">
        <v>1.1000000000000001</v>
      </c>
      <c r="F29" s="224"/>
      <c r="G29" s="224"/>
      <c r="H29" s="370"/>
      <c r="I29" s="372"/>
      <c r="J29" s="363"/>
      <c r="K29" s="224"/>
      <c r="L29" s="224"/>
      <c r="M29" s="224"/>
      <c r="N29" s="224"/>
      <c r="O29" s="224"/>
      <c r="P29" s="224"/>
      <c r="Q29" s="224"/>
      <c r="R29" s="224"/>
      <c r="S29" s="224"/>
      <c r="T29" s="224"/>
      <c r="U29" s="224"/>
      <c r="V29" s="224"/>
      <c r="W29" s="224"/>
      <c r="X29" s="224"/>
      <c r="Y29" s="224"/>
    </row>
    <row r="30" spans="1:25" x14ac:dyDescent="0.25">
      <c r="B30" s="248">
        <v>5</v>
      </c>
      <c r="C30" s="369"/>
      <c r="D30" s="249">
        <v>0.5</v>
      </c>
      <c r="E30" s="248">
        <v>0.7</v>
      </c>
      <c r="F30" s="224"/>
      <c r="G30" s="224"/>
      <c r="H30" s="370"/>
      <c r="I30" s="373"/>
      <c r="J30" s="364"/>
      <c r="K30" s="224"/>
      <c r="L30" s="177" t="s">
        <v>736</v>
      </c>
      <c r="M30" s="224"/>
      <c r="N30" s="224"/>
      <c r="O30" s="224"/>
      <c r="P30" s="224"/>
      <c r="Q30" s="224"/>
      <c r="R30" s="224"/>
      <c r="S30" s="224"/>
      <c r="T30" s="224"/>
      <c r="U30" s="224"/>
      <c r="V30" s="224"/>
      <c r="W30" s="224"/>
      <c r="X30" s="224"/>
      <c r="Y30" s="224"/>
    </row>
    <row r="31" spans="1:25" x14ac:dyDescent="0.25">
      <c r="B31" s="224"/>
      <c r="C31" s="224"/>
      <c r="D31" s="224"/>
      <c r="E31" s="224"/>
      <c r="F31" s="224"/>
      <c r="G31" s="224"/>
      <c r="H31" s="224"/>
      <c r="I31" s="224"/>
      <c r="J31" s="224"/>
      <c r="K31" s="224"/>
      <c r="L31" s="224"/>
      <c r="M31" s="224"/>
      <c r="N31" s="224"/>
      <c r="O31" s="224"/>
      <c r="P31" s="224"/>
      <c r="Q31" s="224"/>
      <c r="R31" s="224"/>
      <c r="S31" s="224"/>
      <c r="T31" s="224"/>
      <c r="U31" s="224"/>
      <c r="V31" s="224"/>
      <c r="W31" s="224"/>
      <c r="X31" s="224"/>
    </row>
    <row r="32" spans="1:25" x14ac:dyDescent="0.25">
      <c r="B32" s="219"/>
      <c r="C32" s="219"/>
      <c r="D32" s="219"/>
      <c r="E32" s="219"/>
      <c r="F32" s="219"/>
      <c r="G32" s="219"/>
      <c r="H32" s="219"/>
      <c r="I32" s="219"/>
      <c r="J32" s="219"/>
      <c r="K32" s="219"/>
      <c r="L32" s="219"/>
      <c r="M32" s="219"/>
      <c r="N32" s="219"/>
      <c r="O32" s="219"/>
      <c r="P32" s="219"/>
      <c r="Q32" s="219"/>
      <c r="R32" s="219"/>
      <c r="S32" s="219"/>
      <c r="T32" s="219"/>
      <c r="U32" s="219"/>
      <c r="V32" s="219"/>
      <c r="W32" s="219"/>
    </row>
  </sheetData>
  <mergeCells count="7">
    <mergeCell ref="G9:J10"/>
    <mergeCell ref="G15:J17"/>
    <mergeCell ref="J28:J30"/>
    <mergeCell ref="C26:C27"/>
    <mergeCell ref="C28:C30"/>
    <mergeCell ref="H28:H30"/>
    <mergeCell ref="I28:I30"/>
  </mergeCells>
  <hyperlinks>
    <hyperlink ref="L30" location="Méthodologie!A24" display="Vers Méthodologie" xr:uid="{C6EFDBE7-1D91-40B1-9503-75B29A4CD1E9}"/>
  </hyperlinks>
  <printOptions horizontalCentered="1"/>
  <pageMargins left="0.19685039370078741" right="0.19685039370078741" top="0.39370078740157483" bottom="0.39370078740157483" header="0.19685039370078741" footer="0.19685039370078741"/>
  <pageSetup paperSize="9" scale="80" fitToHeight="0" orientation="landscape" horizontalDpi="300" verticalDpi="300" r:id="rId1"/>
  <headerFooter>
    <oddFooter>&amp;L&amp;F - &amp;A&amp;RPage &amp;P/&amp;N - &amp;D</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C57FC6C9899045BC1F6DFCE8170996" ma:contentTypeVersion="18" ma:contentTypeDescription="Create a new document." ma:contentTypeScope="" ma:versionID="b3b262afa2a7b433e6b1683e159186ee">
  <xsd:schema xmlns:xsd="http://www.w3.org/2001/XMLSchema" xmlns:xs="http://www.w3.org/2001/XMLSchema" xmlns:p="http://schemas.microsoft.com/office/2006/metadata/properties" xmlns:ns2="86d8d313-957f-44b4-bb66-f96f0d40e904" xmlns:ns3="ff960655-24fd-4f3f-8e9c-285049d99abf" targetNamespace="http://schemas.microsoft.com/office/2006/metadata/properties" ma:root="true" ma:fieldsID="eff3c16c0fe5fb1460f5a1306d1a6105" ns2:_="" ns3:_="">
    <xsd:import namespace="86d8d313-957f-44b4-bb66-f96f0d40e904"/>
    <xsd:import namespace="ff960655-24fd-4f3f-8e9c-285049d99a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afbeelding" minOccurs="0"/>
                <xsd:element ref="ns2:MediaServiceLocation" minOccurs="0"/>
                <xsd:element ref="ns2:MediaLengthInSeconds" minOccurs="0"/>
                <xsd:element ref="ns2:nb"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d313-957f-44b4-bb66-f96f0d40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afbeelding" ma:index="19" nillable="true" ma:displayName="afbeelding" ma:format="Thumbnail" ma:internalName="afbeelding">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nb" ma:index="22" nillable="true" ma:displayName="nb" ma:format="Dropdown" ma:internalName="nb" ma:percentage="FALSE">
      <xsd:simpleType>
        <xsd:restriction base="dms:Number"/>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918316e-a107-409d-b431-985ec685cba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960655-24fd-4f3f-8e9c-285049d99ab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fdd8afc-b80c-4d97-84ec-64aa09854bbf}" ma:internalName="TaxCatchAll" ma:showField="CatchAllData" ma:web="ff960655-24fd-4f3f-8e9c-285049d99a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f960655-24fd-4f3f-8e9c-285049d99abf" xsi:nil="true"/>
    <lcf76f155ced4ddcb4097134ff3c332f xmlns="86d8d313-957f-44b4-bb66-f96f0d40e904">
      <Terms xmlns="http://schemas.microsoft.com/office/infopath/2007/PartnerControls"/>
    </lcf76f155ced4ddcb4097134ff3c332f>
    <afbeelding xmlns="86d8d313-957f-44b4-bb66-f96f0d40e904" xsi:nil="true"/>
    <nb xmlns="86d8d313-957f-44b4-bb66-f96f0d40e904" xsi:nil="true"/>
  </documentManagement>
</p:properties>
</file>

<file path=customXml/itemProps1.xml><?xml version="1.0" encoding="utf-8"?>
<ds:datastoreItem xmlns:ds="http://schemas.openxmlformats.org/officeDocument/2006/customXml" ds:itemID="{1F4FC5F2-A828-419E-8BA6-AE1A83AD5BE7}">
  <ds:schemaRefs>
    <ds:schemaRef ds:uri="http://schemas.microsoft.com/sharepoint/v3/contenttype/forms"/>
  </ds:schemaRefs>
</ds:datastoreItem>
</file>

<file path=customXml/itemProps2.xml><?xml version="1.0" encoding="utf-8"?>
<ds:datastoreItem xmlns:ds="http://schemas.openxmlformats.org/officeDocument/2006/customXml" ds:itemID="{1D80B50E-7E61-4111-837E-99A84154D4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8d313-957f-44b4-bb66-f96f0d40e904"/>
    <ds:schemaRef ds:uri="ff960655-24fd-4f3f-8e9c-285049d99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195914-4BFC-438A-9484-668FBF342100}">
  <ds:schemaRefs>
    <ds:schemaRef ds:uri="http://www.w3.org/XML/1998/namespace"/>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fd897ffd-7992-4555-bfd3-83684af39e79"/>
    <ds:schemaRef ds:uri="http://schemas.microsoft.com/office/2006/metadata/properties"/>
    <ds:schemaRef ds:uri="http://purl.org/dc/dcmitype/"/>
    <ds:schemaRef ds:uri="ff960655-24fd-4f3f-8e9c-285049d99abf"/>
    <ds:schemaRef ds:uri="86d8d313-957f-44b4-bb66-f96f0d40e90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11</vt:i4>
      </vt:variant>
    </vt:vector>
  </HeadingPairs>
  <TitlesOfParts>
    <vt:vector size="22" baseType="lpstr">
      <vt:lpstr>Intro</vt:lpstr>
      <vt:lpstr>ISA 530</vt:lpstr>
      <vt:lpstr>Méthodologie</vt:lpstr>
      <vt:lpstr>Population</vt:lpstr>
      <vt:lpstr>Key items</vt:lpstr>
      <vt:lpstr>Sampling</vt:lpstr>
      <vt:lpstr>Testing</vt:lpstr>
      <vt:lpstr>Erreur tolérable</vt:lpstr>
      <vt:lpstr>Facteur de confiance</vt:lpstr>
      <vt:lpstr>Méthodologie du GAO</vt:lpstr>
      <vt:lpstr>Sources</vt:lpstr>
      <vt:lpstr>Population!Impression_des_titres</vt:lpstr>
      <vt:lpstr>Sampling!Impression_des_titres</vt:lpstr>
      <vt:lpstr>Testing!Impression_des_titres</vt:lpstr>
      <vt:lpstr>'Erreur tolérable'!Zone_d_impression</vt:lpstr>
      <vt:lpstr>'Facteur de confiance'!Zone_d_impression</vt:lpstr>
      <vt:lpstr>'Key items'!Zone_d_impression</vt:lpstr>
      <vt:lpstr>Méthodologie!Zone_d_impression</vt:lpstr>
      <vt:lpstr>Population!Zone_d_impression</vt:lpstr>
      <vt:lpstr>Sampling!Zone_d_impression</vt:lpstr>
      <vt:lpstr>Sources!Zone_d_impression</vt:lpstr>
      <vt:lpstr>Testing!Zone_d_impression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COX, Guy (HLB)</dc:creator>
  <cp:keywords/>
  <dc:description/>
  <cp:lastModifiedBy>HP</cp:lastModifiedBy>
  <cp:revision/>
  <cp:lastPrinted>2022-12-13T16:15:08Z</cp:lastPrinted>
  <dcterms:created xsi:type="dcterms:W3CDTF">2021-01-16T13:10:32Z</dcterms:created>
  <dcterms:modified xsi:type="dcterms:W3CDTF">2023-01-13T12:41:34Z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0x010100CEC57FC6C9899045BC1F6DFCE8170996</vt:lpwstr>
  </property>
  <property fmtid="{D5CDD505-2E9C-101B-9397-08002B2CF9AE}" pid="3" name="MediaServiceImageTags">
    <vt:lpwstr/>
  </property>
</Properties>
</file>